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5415" windowWidth="19440" windowHeight="5475"/>
  </bookViews>
  <sheets>
    <sheet name="English titles' authors" sheetId="8" r:id="rId1"/>
    <sheet name="Chinese titles' authors" sheetId="7" r:id="rId2"/>
    <sheet name="English periodicals" sheetId="5" r:id="rId3"/>
    <sheet name="Chinese periodicals" sheetId="4" r:id="rId4"/>
  </sheets>
  <definedNames>
    <definedName name="_20130125_Government_Gazette_Yearly_Periodicals_Deposited_HP_Test___Eng_1" localSheetId="2">'English periodicals'!#REF!</definedName>
    <definedName name="_xlnm._FilterDatabase" localSheetId="3" hidden="1">'Chinese periodicals'!$A$5:$G$447</definedName>
    <definedName name="_xlnm._FilterDatabase" localSheetId="2" hidden="1">'English periodicals'!$A$15:$G$230</definedName>
    <definedName name="Government_Gazette_Author_Index_Government_Gazette_Author_Index_Chi" localSheetId="1">'Chinese titles'' authors'!$A$5:$B$5314</definedName>
    <definedName name="Government_Gazette_Author_Index_Government_Gazette_Author_Index_Eng" localSheetId="0">'English titles'' authors'!$A$4:$B$2435</definedName>
    <definedName name="Government_Gazette_Chinese_Books_and_Periodicals_cBP_Proof_read_file_20190503_1_1000" localSheetId="3">'Chinese periodicals'!#REF!</definedName>
    <definedName name="Government_Gazette_Yearly_Periodicals_Deposited_cP" localSheetId="3">'Chinese periodicals'!$A$6:$F$447</definedName>
    <definedName name="Government_Gazette_Yearly_Periodicals_Deposited_eP" localSheetId="2">'English periodicals'!$A$15:$G$230</definedName>
    <definedName name="_xlnm.Print_Area" localSheetId="3">'Chinese periodicals'!#REF!</definedName>
    <definedName name="_xlnm.Print_Area" localSheetId="2">'English periodicals'!$A$15:$E$15</definedName>
  </definedNames>
  <calcPr calcId="145621"/>
</workbook>
</file>

<file path=xl/calcChain.xml><?xml version="1.0" encoding="utf-8"?>
<calcChain xmlns="http://schemas.openxmlformats.org/spreadsheetml/2006/main">
  <c r="B6" i="4" l="1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B399" i="4"/>
  <c r="C399" i="4"/>
  <c r="B400" i="4"/>
  <c r="C400" i="4"/>
  <c r="B401" i="4"/>
  <c r="C401" i="4"/>
  <c r="B402" i="4"/>
  <c r="C402" i="4"/>
  <c r="B403" i="4"/>
  <c r="C403" i="4"/>
  <c r="B404" i="4"/>
  <c r="C404" i="4"/>
  <c r="B405" i="4"/>
  <c r="C405" i="4"/>
  <c r="B406" i="4"/>
  <c r="C406" i="4"/>
  <c r="B407" i="4"/>
  <c r="C407" i="4"/>
  <c r="B408" i="4"/>
  <c r="C408" i="4"/>
  <c r="B409" i="4"/>
  <c r="C409" i="4"/>
  <c r="B410" i="4"/>
  <c r="C410" i="4"/>
  <c r="B411" i="4"/>
  <c r="C411" i="4"/>
  <c r="B412" i="4"/>
  <c r="C412" i="4"/>
  <c r="B413" i="4"/>
  <c r="C413" i="4"/>
  <c r="B414" i="4"/>
  <c r="C414" i="4"/>
  <c r="B415" i="4"/>
  <c r="C415" i="4"/>
  <c r="B416" i="4"/>
  <c r="C416" i="4"/>
  <c r="B417" i="4"/>
  <c r="C417" i="4"/>
  <c r="B418" i="4"/>
  <c r="C418" i="4"/>
  <c r="B419" i="4"/>
  <c r="C419" i="4"/>
  <c r="B420" i="4"/>
  <c r="C420" i="4"/>
  <c r="B421" i="4"/>
  <c r="C421" i="4"/>
  <c r="B422" i="4"/>
  <c r="C422" i="4"/>
  <c r="B423" i="4"/>
  <c r="C423" i="4"/>
  <c r="B424" i="4"/>
  <c r="C424" i="4"/>
  <c r="B425" i="4"/>
  <c r="C425" i="4"/>
  <c r="B426" i="4"/>
  <c r="C426" i="4"/>
  <c r="B427" i="4"/>
  <c r="C427" i="4"/>
  <c r="B428" i="4"/>
  <c r="C428" i="4"/>
  <c r="B429" i="4"/>
  <c r="C429" i="4"/>
  <c r="B430" i="4"/>
  <c r="C430" i="4"/>
  <c r="B431" i="4"/>
  <c r="C431" i="4"/>
  <c r="B432" i="4"/>
  <c r="C432" i="4"/>
  <c r="B433" i="4"/>
  <c r="C433" i="4"/>
  <c r="B434" i="4"/>
  <c r="C434" i="4"/>
  <c r="B435" i="4"/>
  <c r="C435" i="4"/>
  <c r="B436" i="4"/>
  <c r="C436" i="4"/>
  <c r="B437" i="4"/>
  <c r="C437" i="4"/>
  <c r="B438" i="4"/>
  <c r="C438" i="4"/>
  <c r="B439" i="4"/>
  <c r="C439" i="4"/>
  <c r="B440" i="4"/>
  <c r="C440" i="4"/>
  <c r="B441" i="4"/>
  <c r="C441" i="4"/>
  <c r="B442" i="4"/>
  <c r="C442" i="4"/>
  <c r="B443" i="4"/>
  <c r="C443" i="4"/>
  <c r="B444" i="4"/>
  <c r="C444" i="4"/>
  <c r="B445" i="4"/>
  <c r="C445" i="4"/>
  <c r="B446" i="4"/>
  <c r="C446" i="4"/>
  <c r="B447" i="4"/>
  <c r="C447" i="4"/>
  <c r="B16" i="5" l="1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C75" i="5"/>
  <c r="B76" i="5"/>
  <c r="C76" i="5"/>
  <c r="B77" i="5"/>
  <c r="C77" i="5"/>
  <c r="B78" i="5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B93" i="5"/>
  <c r="C93" i="5"/>
  <c r="B94" i="5"/>
  <c r="C94" i="5"/>
  <c r="B95" i="5"/>
  <c r="C95" i="5"/>
  <c r="B96" i="5"/>
  <c r="C96" i="5"/>
  <c r="B97" i="5"/>
  <c r="C97" i="5"/>
  <c r="B98" i="5"/>
  <c r="C98" i="5"/>
  <c r="B99" i="5"/>
  <c r="C99" i="5"/>
  <c r="B100" i="5"/>
  <c r="C100" i="5"/>
  <c r="B101" i="5"/>
  <c r="C101" i="5"/>
  <c r="B102" i="5"/>
  <c r="C102" i="5"/>
  <c r="B103" i="5"/>
  <c r="C103" i="5"/>
  <c r="B104" i="5"/>
  <c r="C104" i="5"/>
  <c r="B105" i="5"/>
  <c r="C105" i="5"/>
  <c r="B106" i="5"/>
  <c r="C106" i="5"/>
  <c r="B107" i="5"/>
  <c r="C107" i="5"/>
  <c r="B108" i="5"/>
  <c r="C108" i="5"/>
  <c r="B109" i="5"/>
  <c r="C109" i="5"/>
  <c r="B110" i="5"/>
  <c r="C110" i="5"/>
  <c r="B111" i="5"/>
  <c r="C111" i="5"/>
  <c r="B112" i="5"/>
  <c r="C112" i="5"/>
  <c r="B113" i="5"/>
  <c r="C113" i="5"/>
  <c r="B114" i="5"/>
  <c r="C114" i="5"/>
  <c r="B115" i="5"/>
  <c r="C115" i="5"/>
  <c r="B116" i="5"/>
  <c r="C116" i="5"/>
  <c r="B117" i="5"/>
  <c r="C117" i="5"/>
  <c r="B118" i="5"/>
  <c r="C118" i="5"/>
  <c r="B119" i="5"/>
  <c r="C119" i="5"/>
  <c r="B120" i="5"/>
  <c r="C120" i="5"/>
  <c r="B121" i="5"/>
  <c r="C121" i="5"/>
  <c r="B122" i="5"/>
  <c r="C122" i="5"/>
  <c r="B123" i="5"/>
  <c r="C123" i="5"/>
  <c r="B124" i="5"/>
  <c r="C124" i="5"/>
  <c r="B125" i="5"/>
  <c r="C125" i="5"/>
  <c r="B126" i="5"/>
  <c r="C126" i="5"/>
  <c r="B127" i="5"/>
  <c r="C127" i="5"/>
  <c r="B128" i="5"/>
  <c r="C128" i="5"/>
  <c r="B129" i="5"/>
  <c r="C129" i="5"/>
  <c r="B130" i="5"/>
  <c r="C130" i="5"/>
  <c r="B131" i="5"/>
  <c r="C131" i="5"/>
  <c r="B132" i="5"/>
  <c r="C132" i="5"/>
  <c r="B133" i="5"/>
  <c r="C133" i="5"/>
  <c r="B134" i="5"/>
  <c r="C134" i="5"/>
  <c r="B135" i="5"/>
  <c r="C135" i="5"/>
  <c r="B136" i="5"/>
  <c r="C136" i="5"/>
  <c r="B137" i="5"/>
  <c r="C137" i="5"/>
  <c r="B138" i="5"/>
  <c r="C138" i="5"/>
  <c r="B139" i="5"/>
  <c r="C139" i="5"/>
  <c r="B140" i="5"/>
  <c r="C140" i="5"/>
  <c r="B141" i="5"/>
  <c r="C141" i="5"/>
  <c r="B142" i="5"/>
  <c r="C142" i="5"/>
  <c r="B143" i="5"/>
  <c r="C143" i="5"/>
  <c r="B144" i="5"/>
  <c r="C144" i="5"/>
  <c r="B145" i="5"/>
  <c r="C145" i="5"/>
  <c r="B146" i="5"/>
  <c r="C146" i="5"/>
  <c r="B147" i="5"/>
  <c r="C147" i="5"/>
  <c r="B148" i="5"/>
  <c r="C148" i="5"/>
  <c r="B149" i="5"/>
  <c r="C149" i="5"/>
  <c r="B150" i="5"/>
  <c r="C150" i="5"/>
  <c r="B151" i="5"/>
  <c r="C151" i="5"/>
  <c r="B152" i="5"/>
  <c r="C152" i="5"/>
  <c r="B153" i="5"/>
  <c r="C153" i="5"/>
  <c r="B154" i="5"/>
  <c r="C154" i="5"/>
  <c r="B155" i="5"/>
  <c r="C155" i="5"/>
  <c r="B156" i="5"/>
  <c r="C156" i="5"/>
  <c r="B157" i="5"/>
  <c r="C157" i="5"/>
  <c r="B158" i="5"/>
  <c r="C158" i="5"/>
  <c r="B159" i="5"/>
  <c r="C159" i="5"/>
  <c r="B160" i="5"/>
  <c r="C160" i="5"/>
  <c r="B161" i="5"/>
  <c r="C161" i="5"/>
  <c r="B162" i="5"/>
  <c r="C162" i="5"/>
  <c r="B163" i="5"/>
  <c r="C163" i="5"/>
  <c r="B164" i="5"/>
  <c r="C164" i="5"/>
  <c r="B165" i="5"/>
  <c r="C165" i="5"/>
  <c r="B166" i="5"/>
  <c r="C166" i="5"/>
  <c r="B167" i="5"/>
  <c r="C167" i="5"/>
  <c r="B168" i="5"/>
  <c r="C168" i="5"/>
  <c r="B169" i="5"/>
  <c r="C169" i="5"/>
  <c r="B170" i="5"/>
  <c r="C170" i="5"/>
  <c r="B171" i="5"/>
  <c r="C171" i="5"/>
  <c r="B172" i="5"/>
  <c r="C172" i="5"/>
  <c r="B173" i="5"/>
  <c r="C173" i="5"/>
  <c r="B174" i="5"/>
  <c r="C174" i="5"/>
  <c r="B175" i="5"/>
  <c r="C175" i="5"/>
  <c r="B176" i="5"/>
  <c r="C176" i="5"/>
  <c r="B177" i="5"/>
  <c r="C177" i="5"/>
  <c r="B178" i="5"/>
  <c r="C178" i="5"/>
  <c r="B179" i="5"/>
  <c r="C179" i="5"/>
  <c r="B180" i="5"/>
  <c r="C180" i="5"/>
  <c r="B181" i="5"/>
  <c r="C181" i="5"/>
  <c r="B182" i="5"/>
  <c r="C182" i="5"/>
  <c r="B183" i="5"/>
  <c r="C183" i="5"/>
  <c r="B184" i="5"/>
  <c r="C184" i="5"/>
  <c r="B185" i="5"/>
  <c r="C185" i="5"/>
  <c r="B186" i="5"/>
  <c r="C186" i="5"/>
  <c r="B187" i="5"/>
  <c r="C187" i="5"/>
  <c r="B188" i="5"/>
  <c r="C188" i="5"/>
  <c r="B189" i="5"/>
  <c r="C189" i="5"/>
  <c r="B190" i="5"/>
  <c r="C190" i="5"/>
  <c r="B191" i="5"/>
  <c r="C191" i="5"/>
  <c r="B192" i="5"/>
  <c r="C192" i="5"/>
  <c r="B193" i="5"/>
  <c r="C193" i="5"/>
  <c r="B194" i="5"/>
  <c r="C194" i="5"/>
  <c r="B195" i="5"/>
  <c r="C195" i="5"/>
  <c r="B196" i="5"/>
  <c r="C196" i="5"/>
  <c r="B197" i="5"/>
  <c r="C197" i="5"/>
  <c r="B198" i="5"/>
  <c r="C198" i="5"/>
  <c r="B199" i="5"/>
  <c r="C199" i="5"/>
  <c r="B200" i="5"/>
  <c r="C200" i="5"/>
  <c r="B201" i="5"/>
  <c r="C201" i="5"/>
  <c r="B202" i="5"/>
  <c r="C202" i="5"/>
  <c r="B203" i="5"/>
  <c r="C203" i="5"/>
  <c r="B204" i="5"/>
  <c r="C204" i="5"/>
  <c r="B205" i="5"/>
  <c r="C205" i="5"/>
  <c r="B206" i="5"/>
  <c r="C206" i="5"/>
  <c r="B207" i="5"/>
  <c r="C207" i="5"/>
  <c r="B208" i="5"/>
  <c r="C208" i="5"/>
  <c r="B209" i="5"/>
  <c r="C209" i="5"/>
  <c r="B210" i="5"/>
  <c r="C210" i="5"/>
  <c r="B211" i="5"/>
  <c r="C211" i="5"/>
  <c r="B212" i="5"/>
  <c r="C212" i="5"/>
  <c r="B213" i="5"/>
  <c r="C213" i="5"/>
  <c r="B214" i="5"/>
  <c r="C214" i="5"/>
  <c r="B215" i="5"/>
  <c r="C215" i="5"/>
  <c r="B216" i="5"/>
  <c r="C216" i="5"/>
  <c r="B217" i="5"/>
  <c r="C217" i="5"/>
  <c r="B218" i="5"/>
  <c r="C218" i="5"/>
  <c r="B219" i="5"/>
  <c r="C219" i="5"/>
  <c r="B220" i="5"/>
  <c r="C220" i="5"/>
  <c r="B221" i="5"/>
  <c r="C221" i="5"/>
  <c r="B222" i="5"/>
  <c r="C222" i="5"/>
  <c r="B223" i="5"/>
  <c r="C223" i="5"/>
  <c r="B224" i="5"/>
  <c r="C224" i="5"/>
  <c r="B225" i="5"/>
  <c r="C225" i="5"/>
  <c r="B226" i="5"/>
  <c r="C226" i="5"/>
  <c r="B227" i="5"/>
  <c r="C227" i="5"/>
  <c r="B228" i="5"/>
  <c r="C228" i="5"/>
  <c r="B229" i="5"/>
  <c r="C229" i="5"/>
  <c r="B230" i="5"/>
  <c r="C230" i="5"/>
</calcChain>
</file>

<file path=xl/connections.xml><?xml version="1.0" encoding="utf-8"?>
<connections xmlns="http://schemas.openxmlformats.org/spreadsheetml/2006/main">
  <connection id="1" name="20130125_Government_Gazette_Yearly_Periodicals_Deposited-HP_Test_-_Eng" type="6" refreshedVersion="4" background="1">
    <textPr codePage="65001" sourceFile="C:\Users\hov\Documents\My Works\NGILS\BRO\SIT\Result\20130125_Government_Gazette_Yearly_Periodicals_Deposited-HP_Test_-_Eng.utx">
      <textFields count="7">
        <textField/>
        <textField/>
        <textField/>
        <textField/>
        <textField/>
        <textField/>
        <textField/>
      </textFields>
    </textPr>
  </connection>
  <connection id="2" name="Government_Gazette_Author_Index-Government_Gazette_Author_Index_Chi" type="6" refreshedVersion="4" background="1" saveData="1">
    <textPr codePage="65001" sourceFile="D:\My Documents\Gazette since 2010Q2\2017Q4\Government_Gazette_Author_Index-Government_Gazette_Author_Index_Chi.utx">
      <textFields count="3">
        <textField type="text"/>
        <textField type="text"/>
        <textField type="text"/>
      </textFields>
    </textPr>
  </connection>
  <connection id="3" name="Government_Gazette_Author_Index-Government_Gazette_Author_Index_Eng" type="6" refreshedVersion="4" background="1" saveData="1">
    <textPr codePage="65001" sourceFile="D:\My Documents\1. Gazette since 2010Q2\1. 2018Q4\After draft correction on 20190514\Government_Gazette_Author_Index-Government_Gazette_Author_Index_Eng.utx">
      <textFields count="2">
        <textField type="text"/>
        <textField/>
      </textFields>
    </textPr>
  </connection>
  <connection id="4" name="Government_Gazette_Chinese_Books_and_Periodicals-cBP_Proof_read_file_20190503_1-1000" type="6" refreshedVersion="4" background="1" saveData="1">
    <textPr codePage="65001" sourceFile="D:\My Documents\1. Gazette since 2010Q2\0. 2019Q1\Checking\Government_Gazette_Chinese_Books_and_Periodicals-cBP_Proof_read_file_20190503_1-1000.utx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Government_Gazette_Yearly_Periodicals_Deposited-cP" type="6" refreshedVersion="4" background="1" saveData="1">
    <textPr codePage="65001" sourceFile="D:\My Documents\1. Gazette since 2010Q2\1. 2018Q4\After draft correction on 20190514\Government_Gazette_Yearly_Periodicals_Deposited-cP.utx">
      <textFields count="7">
        <textField/>
        <textField/>
        <textField/>
        <textField type="text"/>
        <textField/>
        <textField/>
        <textField/>
      </textFields>
    </textPr>
  </connection>
  <connection id="6" name="Government_Gazette_Yearly_Periodicals_Deposited-eP" type="6" refreshedVersion="4" background="1" saveData="1">
    <textPr codePage="65001" sourceFile="D:\My Documents\1. Gazette since 2010Q2\1. 2018Q4\After draft correction on 20190514\Government_Gazette_Yearly_Periodicals_Deposited-eP.utx">
      <textFields count="7">
        <textField/>
        <textField/>
        <textField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<sst xmlns="http://schemas.openxmlformats.org/spreadsheetml/2006/main" count="18769" uniqueCount="15597">
  <si>
    <t>Title</t>
  </si>
  <si>
    <t>Frequency</t>
  </si>
  <si>
    <t>Publisher</t>
  </si>
  <si>
    <t>Price</t>
  </si>
  <si>
    <t>Language</t>
  </si>
  <si>
    <t xml:space="preserve">Legend Publishing (HK) Limited  </t>
  </si>
  <si>
    <t>eng</t>
  </si>
  <si>
    <t>$50.00</t>
  </si>
  <si>
    <t xml:space="preserve">Blu Inc Media (HK) Limited  </t>
  </si>
  <si>
    <t>$48.00</t>
  </si>
  <si>
    <t xml:space="preserve">Institute of Financial Planners of Hong Kong  </t>
  </si>
  <si>
    <t>$100.00</t>
  </si>
  <si>
    <t xml:space="preserve">International Culinary Institute  </t>
  </si>
  <si>
    <t>engchi</t>
  </si>
  <si>
    <t>Unpriced</t>
  </si>
  <si>
    <t xml:space="preserve">The American Chamber of Commerce in Hong Kong  </t>
  </si>
  <si>
    <t xml:space="preserve">Thomson Reuters Hong Kong Limited  </t>
  </si>
  <si>
    <t xml:space="preserve">BCI Asia Construction Information Limited  </t>
  </si>
  <si>
    <t>$190.00</t>
  </si>
  <si>
    <t xml:space="preserve">Hong Kong Arts Development Council  </t>
  </si>
  <si>
    <t>Free</t>
  </si>
  <si>
    <t xml:space="preserve">Arts of Asia Publications Limited  </t>
  </si>
  <si>
    <t>$140.00</t>
  </si>
  <si>
    <t xml:space="preserve">Hong Kong Arts Centre  </t>
  </si>
  <si>
    <t xml:space="preserve">Asia-Pacific Media Limited  </t>
  </si>
  <si>
    <t xml:space="preserve">Thomson Press Hong Kong Limited  </t>
  </si>
  <si>
    <t xml:space="preserve">Haymarket Media Limited  </t>
  </si>
  <si>
    <t xml:space="preserve">The Chinese University Press  </t>
  </si>
  <si>
    <t>$145.00</t>
  </si>
  <si>
    <t xml:space="preserve">Pacific Business Press Limited  </t>
  </si>
  <si>
    <t xml:space="preserve">AVCJ Group Limited  </t>
  </si>
  <si>
    <t xml:space="preserve">South China Morning Post Publishers Limited  </t>
  </si>
  <si>
    <t xml:space="preserve">Bharat Ratna International Publishers Limited  </t>
  </si>
  <si>
    <t>$60.00</t>
  </si>
  <si>
    <t xml:space="preserve">Ninehills Media Limited  </t>
  </si>
  <si>
    <t xml:space="preserve">China Trend Building Press Limited  </t>
  </si>
  <si>
    <t>$200.00</t>
  </si>
  <si>
    <t xml:space="preserve">The Hong Kong General Chamber of Commerce  </t>
  </si>
  <si>
    <t>$30.00</t>
  </si>
  <si>
    <t xml:space="preserve">GS1 Hong Kong  </t>
  </si>
  <si>
    <t xml:space="preserve">Panacea Publishing Asia Limited  </t>
  </si>
  <si>
    <t>$45.00</t>
  </si>
  <si>
    <t xml:space="preserve">The Composers &amp; Authors Society of Hong Kong Limited  </t>
  </si>
  <si>
    <t xml:space="preserve">The Chinese General Chamber of Commerce  </t>
  </si>
  <si>
    <t>$20.00</t>
  </si>
  <si>
    <t xml:space="preserve">China Intellectual Property Press  </t>
  </si>
  <si>
    <t>$80.00</t>
  </si>
  <si>
    <t xml:space="preserve">Hong Kong Confederation of Trade Unions  </t>
  </si>
  <si>
    <t xml:space="preserve">China Law Magazine Limited  </t>
  </si>
  <si>
    <t>$120.00</t>
  </si>
  <si>
    <t xml:space="preserve">China Patent Agent (Hong Kong) Limited  </t>
  </si>
  <si>
    <t xml:space="preserve">French Centre for Research on Contemporary China  </t>
  </si>
  <si>
    <t>$165.00</t>
  </si>
  <si>
    <t xml:space="preserve">Economic Information &amp; Agency  </t>
  </si>
  <si>
    <t xml:space="preserve">The Chinese University of Hong Kong. Information Services Office  </t>
  </si>
  <si>
    <t xml:space="preserve">Christian Study Centre on Chinese Religion and Culture Limited  </t>
  </si>
  <si>
    <t>$65.00</t>
  </si>
  <si>
    <t xml:space="preserve">QED (HK) Limited  </t>
  </si>
  <si>
    <t xml:space="preserve">Classroom Publications Ltd  </t>
  </si>
  <si>
    <t>$14.00</t>
  </si>
  <si>
    <t xml:space="preserve">Questex Asia Limited  </t>
  </si>
  <si>
    <t xml:space="preserve">Concierge Company Limited  </t>
  </si>
  <si>
    <t>engjpn</t>
  </si>
  <si>
    <t xml:space="preserve">Upfront Associate (HK) Limited  </t>
  </si>
  <si>
    <t xml:space="preserve">Adsale Publishing Limited  </t>
  </si>
  <si>
    <t xml:space="preserve">21 Concepts Limited  </t>
  </si>
  <si>
    <t>$25.00</t>
  </si>
  <si>
    <t xml:space="preserve">Asia Brand Media Limited  </t>
  </si>
  <si>
    <t>$40.00</t>
  </si>
  <si>
    <t xml:space="preserve">Hong Kong Dance Alliance Limited  </t>
  </si>
  <si>
    <t xml:space="preserve">Sandu Publishing Company Limited  </t>
  </si>
  <si>
    <t>$55.00</t>
  </si>
  <si>
    <t xml:space="preserve">The Economist Newspaper Limited  </t>
  </si>
  <si>
    <t>$90.00</t>
  </si>
  <si>
    <t xml:space="preserve">Newswood Limited  </t>
  </si>
  <si>
    <t xml:space="preserve">Hong Kong Facade Association  </t>
  </si>
  <si>
    <t>$50.00 (pbk.)</t>
  </si>
  <si>
    <t xml:space="preserve">Far East Broadcasting Company Limited  </t>
  </si>
  <si>
    <t xml:space="preserve">Friends of Radio 4 Society Limited  </t>
  </si>
  <si>
    <t xml:space="preserve">Ringier Trade Media Limited  </t>
  </si>
  <si>
    <t xml:space="preserve">Fragrant Harbour Publications Limited  </t>
  </si>
  <si>
    <t>$72.00</t>
  </si>
  <si>
    <t xml:space="preserve">Global Market Group (Asia) Limited  </t>
  </si>
  <si>
    <t>$78.00</t>
  </si>
  <si>
    <t xml:space="preserve">Total Media Limited  </t>
  </si>
  <si>
    <t xml:space="preserve">Global Sources Publications Limited  </t>
  </si>
  <si>
    <t xml:space="preserve">Senasia Publication Group Limited  </t>
  </si>
  <si>
    <t xml:space="preserve">The Standard Newspapers Publishing Limited  </t>
  </si>
  <si>
    <t>$1.70</t>
  </si>
  <si>
    <t xml:space="preserve">Blackbird Automotive Limited  </t>
  </si>
  <si>
    <t>$158.00</t>
  </si>
  <si>
    <t xml:space="preserve">Government Logistics Department  </t>
  </si>
  <si>
    <t xml:space="preserve">Green Power  </t>
  </si>
  <si>
    <t xml:space="preserve">Hinge Marketing Limited  </t>
  </si>
  <si>
    <t xml:space="preserve">Times International Creation Limited  </t>
  </si>
  <si>
    <t xml:space="preserve">Global Trade Promotions Limited  </t>
  </si>
  <si>
    <t xml:space="preserve">Hong Kong Trade Development Council  </t>
  </si>
  <si>
    <t>$70.00</t>
  </si>
  <si>
    <t>$400.00</t>
  </si>
  <si>
    <t xml:space="preserve">Edipresse Media Hong Kong Limited  </t>
  </si>
  <si>
    <t>$35.00</t>
  </si>
  <si>
    <t xml:space="preserve">Reed Elsevier (Greater China) Limited  </t>
  </si>
  <si>
    <t xml:space="preserve">HK Discovery Limited  </t>
  </si>
  <si>
    <t>$28.00</t>
  </si>
  <si>
    <t xml:space="preserve">Printers' Circle Limited  </t>
  </si>
  <si>
    <t xml:space="preserve">The Chinese Manufacturers' Association of Hong Kong  </t>
  </si>
  <si>
    <t xml:space="preserve">Leisure and Cultural Services Department. Hong Kong Film Archive  </t>
  </si>
  <si>
    <t xml:space="preserve">Leisure and Cultural Services Department. Hong Kong Heritage Museum  </t>
  </si>
  <si>
    <t xml:space="preserve">Federation of Hong Kong Industries  </t>
  </si>
  <si>
    <t xml:space="preserve">Hong Kong Jewellery Magazine Ltd. </t>
  </si>
  <si>
    <t xml:space="preserve">Obstetrical &amp; Gynaecological Society of Hong Kong  </t>
  </si>
  <si>
    <t xml:space="preserve">Sweet &amp; Maxwell  </t>
  </si>
  <si>
    <t>$308.00</t>
  </si>
  <si>
    <t xml:space="preserve">Hong Kong Academy of Medicine Press  </t>
  </si>
  <si>
    <t xml:space="preserve">Leisure and Cultural Services Department  </t>
  </si>
  <si>
    <t xml:space="preserve">Leisure and Cultural Services Department. Hong Kong Museum of History  </t>
  </si>
  <si>
    <t xml:space="preserve">HK Publications Limited  </t>
  </si>
  <si>
    <t xml:space="preserve">Mikuni Co., Limited  </t>
  </si>
  <si>
    <t>jpn</t>
  </si>
  <si>
    <t xml:space="preserve">The Hong Kong College of Family Physicians  </t>
  </si>
  <si>
    <t xml:space="preserve">Occupational Safety &amp; Health Council  </t>
  </si>
  <si>
    <t xml:space="preserve">Hong Kong Association for Science and Mathematics Education Limited  </t>
  </si>
  <si>
    <t xml:space="preserve">HKSG Media Limited  </t>
  </si>
  <si>
    <t xml:space="preserve">The Hong Kong Polytechnic University. School of Hotel and Tourism Management  </t>
  </si>
  <si>
    <t xml:space="preserve">Estate Agents Authority  </t>
  </si>
  <si>
    <t xml:space="preserve">China Media Publications Limited  </t>
  </si>
  <si>
    <t xml:space="preserve">101 Media Lab Limited  </t>
  </si>
  <si>
    <t xml:space="preserve">Systems Design Limited  </t>
  </si>
  <si>
    <t>$129.00</t>
  </si>
  <si>
    <t xml:space="preserve">International Ecology and Safety Magazine Limited  </t>
  </si>
  <si>
    <t>CNY26.00</t>
  </si>
  <si>
    <t xml:space="preserve">DR-Max Limited  </t>
  </si>
  <si>
    <t>$280.00</t>
  </si>
  <si>
    <t xml:space="preserve">Oceanwide IR Limited  </t>
  </si>
  <si>
    <t xml:space="preserve">Brilliant-Art Publishing Limited  </t>
  </si>
  <si>
    <t xml:space="preserve">UBM Asia Limited  </t>
  </si>
  <si>
    <t>USD15.00</t>
  </si>
  <si>
    <t xml:space="preserve">Hong Kong Drama/Theatre and Education Forum Limited  </t>
  </si>
  <si>
    <t>$450.00</t>
  </si>
  <si>
    <t xml:space="preserve">The University of Hong Kong. School of Chinese  </t>
  </si>
  <si>
    <t xml:space="preserve">Hong Kong Orthopaedic Association  </t>
  </si>
  <si>
    <t xml:space="preserve">UCAN Services Limited  </t>
  </si>
  <si>
    <t>USD20.00</t>
  </si>
  <si>
    <t xml:space="preserve">Legislative Council Commission  </t>
  </si>
  <si>
    <t>Various</t>
  </si>
  <si>
    <t xml:space="preserve">Hubert Burda Media Hong Kong Limited  </t>
  </si>
  <si>
    <t>$88.00</t>
  </si>
  <si>
    <t xml:space="preserve">MIMS (Hong Kong) Limited  </t>
  </si>
  <si>
    <t>$168.00</t>
  </si>
  <si>
    <t>$305.00</t>
  </si>
  <si>
    <t xml:space="preserve">Future Publishing Limited  </t>
  </si>
  <si>
    <t xml:space="preserve">Silly Thing Company Limited  </t>
  </si>
  <si>
    <t>$128.00</t>
  </si>
  <si>
    <t xml:space="preserve">Labour Department. Occupational Safety and Health Branch  </t>
  </si>
  <si>
    <t xml:space="preserve">Hong Kong Police Force. Police Public Relations Branch  </t>
  </si>
  <si>
    <t xml:space="preserve">Omnihealth Limited  </t>
  </si>
  <si>
    <t xml:space="preserve">Orientations Magazine Limited  </t>
  </si>
  <si>
    <t>$130.00</t>
  </si>
  <si>
    <t xml:space="preserve">Peak Hong Kong Publishing Limited  </t>
  </si>
  <si>
    <t xml:space="preserve">Perspective Limited  </t>
  </si>
  <si>
    <t>$238.00</t>
  </si>
  <si>
    <t>fre</t>
  </si>
  <si>
    <t xml:space="preserve">Photography is Art Publishing Limited  </t>
  </si>
  <si>
    <t xml:space="preserve">Hong Kong Physiotherapy Association Limited  </t>
  </si>
  <si>
    <t>$3.00</t>
  </si>
  <si>
    <t xml:space="preserve">Ring of Fire Limited  </t>
  </si>
  <si>
    <t xml:space="preserve">Precious Production Limited  </t>
  </si>
  <si>
    <t>$68.00</t>
  </si>
  <si>
    <t xml:space="preserve">Racing World Publications Limited  </t>
  </si>
  <si>
    <t xml:space="preserve">The Chinese University of Hong Kong. Research Centre for Translation  </t>
  </si>
  <si>
    <t>$109.90</t>
  </si>
  <si>
    <t xml:space="preserve">Hong Kong Retail Management Association  </t>
  </si>
  <si>
    <t xml:space="preserve">Revolution Media Hong Kong Limited  </t>
  </si>
  <si>
    <t xml:space="preserve">Leade Publishing Company  </t>
  </si>
  <si>
    <t xml:space="preserve">The Hong Kong Shippers' Council  </t>
  </si>
  <si>
    <t xml:space="preserve">Smart City Consortium Limited  </t>
  </si>
  <si>
    <t xml:space="preserve">Sports And Travel Limited  </t>
  </si>
  <si>
    <t xml:space="preserve">St. Mary's Canossian College  </t>
  </si>
  <si>
    <t xml:space="preserve">HK Publications Ltd. </t>
  </si>
  <si>
    <t>engind</t>
  </si>
  <si>
    <t xml:space="preserve">The Bishop of the Roman Catholic Church of Hong Kong  </t>
  </si>
  <si>
    <t>$12.00</t>
  </si>
  <si>
    <t xml:space="preserve">The Hong Kong Institute of Surveyors  </t>
  </si>
  <si>
    <t xml:space="preserve">Tasting Kitchen Limited  </t>
  </si>
  <si>
    <t xml:space="preserve">The Upper Room Chinese Publication Committee  </t>
  </si>
  <si>
    <t>$22.00</t>
  </si>
  <si>
    <t xml:space="preserve">Media Transasia Limited  </t>
  </si>
  <si>
    <t>$43.00</t>
  </si>
  <si>
    <t xml:space="preserve">Holy Spirit Study Centre  </t>
  </si>
  <si>
    <t>USD18.00</t>
  </si>
  <si>
    <t xml:space="preserve">The Chinese University of Hong Kong. School of Journalism and Communication  </t>
  </si>
  <si>
    <t xml:space="preserve">CDV Eikawado Limited  </t>
  </si>
  <si>
    <t>$298.00</t>
  </si>
  <si>
    <t xml:space="preserve">Water Supplies Department  </t>
  </si>
  <si>
    <t xml:space="preserve">PARK Bong-chul  </t>
  </si>
  <si>
    <t>kor</t>
  </si>
  <si>
    <t xml:space="preserve">Rosa Publishing Company Limited  </t>
  </si>
  <si>
    <t>engkor</t>
  </si>
  <si>
    <t xml:space="preserve">Weeklyhk Company Limited  </t>
  </si>
  <si>
    <t xml:space="preserve">Seedland Publishing Limited  </t>
  </si>
  <si>
    <t xml:space="preserve">Hong Kong Baptist University. Department of Journalism  </t>
  </si>
  <si>
    <t xml:space="preserve">The Hong Kong Federation of Youth Groups  </t>
  </si>
  <si>
    <t xml:space="preserve">Promise Shore  </t>
  </si>
  <si>
    <t xml:space="preserve">The Hong Kong Institute of Directors  </t>
  </si>
  <si>
    <t xml:space="preserve">Blackpaper Limited  </t>
  </si>
  <si>
    <t>週刊</t>
  </si>
  <si>
    <t xml:space="preserve">普斯匯達顧問有限公司  </t>
  </si>
  <si>
    <t>雙月刊</t>
  </si>
  <si>
    <t xml:space="preserve">博智寶文化事業有限公司  </t>
  </si>
  <si>
    <t>月刊</t>
  </si>
  <si>
    <t xml:space="preserve">香港城市大學中國文化中心  </t>
  </si>
  <si>
    <t>1年2期</t>
  </si>
  <si>
    <t xml:space="preserve">香港中文大學中國文化研究所  </t>
  </si>
  <si>
    <t xml:space="preserve">Two Wheels Rider Company Limited  </t>
  </si>
  <si>
    <t xml:space="preserve">中文大學出版社  </t>
  </si>
  <si>
    <t>年刊</t>
  </si>
  <si>
    <t xml:space="preserve">稜創意有限公司  </t>
  </si>
  <si>
    <t>免費</t>
  </si>
  <si>
    <t xml:space="preserve">香港棒球總會  </t>
  </si>
  <si>
    <t>半年刊</t>
  </si>
  <si>
    <t xml:space="preserve">大銀力量有限公司  </t>
  </si>
  <si>
    <t xml:space="preserve">一鋒創作有限公司  </t>
  </si>
  <si>
    <t>雙週刊</t>
  </si>
  <si>
    <t xml:space="preserve">大視野攝影出版有限公司  </t>
  </si>
  <si>
    <t xml:space="preserve">香港中文大學新聞與傳播學院  </t>
  </si>
  <si>
    <t>不定期</t>
  </si>
  <si>
    <t xml:space="preserve">芥子園出版社有限公司  </t>
  </si>
  <si>
    <t xml:space="preserve">公民教育委員會  </t>
  </si>
  <si>
    <t>1年3期</t>
  </si>
  <si>
    <t xml:space="preserve">新雅文化事業有限公司  </t>
  </si>
  <si>
    <t xml:space="preserve">香港小說與詩協會  </t>
  </si>
  <si>
    <t>季刊</t>
  </si>
  <si>
    <t xml:space="preserve">Dark Comics &amp; Toys Limited  </t>
  </si>
  <si>
    <t xml:space="preserve">榮格工業傳媒有限公司  </t>
  </si>
  <si>
    <t>$250.00 (12期)</t>
  </si>
  <si>
    <t>1年8期</t>
  </si>
  <si>
    <t xml:space="preserve">香港職工會聯盟  </t>
  </si>
  <si>
    <t xml:space="preserve">香港工會聯合會  </t>
  </si>
  <si>
    <t xml:space="preserve">香港中文大學資訊處  </t>
  </si>
  <si>
    <t xml:space="preserve">中外名流雜誌社  </t>
  </si>
  <si>
    <t xml:space="preserve">亞太國際資訊(集團)有限公司  </t>
  </si>
  <si>
    <t xml:space="preserve">中國公共安全出版社  </t>
  </si>
  <si>
    <t>CNY30.00</t>
  </si>
  <si>
    <t xml:space="preserve">香港中文大學中國語言及文學系  </t>
  </si>
  <si>
    <t xml:space="preserve">中國傳媒聯合出版社  </t>
  </si>
  <si>
    <t xml:space="preserve">香港中國旅遊出版社  </t>
  </si>
  <si>
    <t xml:space="preserve">雅式出版有限公司  </t>
  </si>
  <si>
    <t>$455.00 (1年)</t>
  </si>
  <si>
    <t xml:space="preserve">中國評論文化有限公司  </t>
  </si>
  <si>
    <t xml:space="preserve">中國僑商雜誌社有限公司  </t>
  </si>
  <si>
    <t xml:space="preserve">香港中文大學中國文化研究所吳多泰中國語文研究中心  </t>
  </si>
  <si>
    <t xml:space="preserve">香港沙龍電影有限公司  </t>
  </si>
  <si>
    <t>$140.00 (1年)</t>
  </si>
  <si>
    <t xml:space="preserve">中華全科醫學雜誌  </t>
  </si>
  <si>
    <t xml:space="preserve">中華美食藥膳雜誌社  </t>
  </si>
  <si>
    <t xml:space="preserve">中華實驗醫學雜誌  </t>
  </si>
  <si>
    <t xml:space="preserve">中華臨床指南雜誌  </t>
  </si>
  <si>
    <t xml:space="preserve">中華臨床實用雜誌  </t>
  </si>
  <si>
    <t xml:space="preserve">中華醫學前沿雜誌  </t>
  </si>
  <si>
    <t xml:space="preserve">中華醫學指南雜誌  </t>
  </si>
  <si>
    <t xml:space="preserve">香港中醫藥保健協會  </t>
  </si>
  <si>
    <t xml:space="preserve">基督教互愛中心  </t>
  </si>
  <si>
    <t xml:space="preserve">九巴  </t>
  </si>
  <si>
    <t xml:space="preserve">今日文藝報社  </t>
  </si>
  <si>
    <t>$48.00 (1年)</t>
  </si>
  <si>
    <t xml:space="preserve">保良局  </t>
  </si>
  <si>
    <t xml:space="preserve">思匯媒體有限公司  </t>
  </si>
  <si>
    <t xml:space="preserve">電子技術(國際)有限公司  </t>
  </si>
  <si>
    <t xml:space="preserve">今日華人出版社有限公司  </t>
  </si>
  <si>
    <t xml:space="preserve">世界華人福音事工聯絡中心  </t>
  </si>
  <si>
    <t xml:space="preserve">香港樹仁大學新聞與傳播學系編輯委員會  </t>
  </si>
  <si>
    <t xml:space="preserve">天主教香港教區主教  </t>
  </si>
  <si>
    <t xml:space="preserve">原道出版有限公司  </t>
  </si>
  <si>
    <t xml:space="preserve">影音使團有限公司  </t>
  </si>
  <si>
    <t xml:space="preserve">天皇馬經  </t>
  </si>
  <si>
    <t xml:space="preserve">香港警務處. 警察公共關係科  </t>
  </si>
  <si>
    <t xml:space="preserve">心活傳媒集團  </t>
  </si>
  <si>
    <t xml:space="preserve">香港中華文化總會  </t>
  </si>
  <si>
    <t>無定價</t>
  </si>
  <si>
    <t xml:space="preserve">世界華文文學聯會  </t>
  </si>
  <si>
    <t xml:space="preserve">香港文學評論出版社有限公司  </t>
  </si>
  <si>
    <t xml:space="preserve">香港中國語文學會  </t>
  </si>
  <si>
    <t xml:space="preserve">職業安全健康局  </t>
  </si>
  <si>
    <t xml:space="preserve">木棉樹出版社  </t>
  </si>
  <si>
    <t>1年10期</t>
  </si>
  <si>
    <t xml:space="preserve">新帝國創作有限公司  </t>
  </si>
  <si>
    <t xml:space="preserve">新澤出版  </t>
  </si>
  <si>
    <t>半月刊</t>
  </si>
  <si>
    <t xml:space="preserve">世界張氏總會有限公司  </t>
  </si>
  <si>
    <t xml:space="preserve">香港中國新聞出版社有限公司  </t>
  </si>
  <si>
    <t xml:space="preserve">世界與中國出版社有限公司  </t>
  </si>
  <si>
    <t xml:space="preserve">科訊交流有限公司  </t>
  </si>
  <si>
    <t xml:space="preserve">香港世界宣明會  </t>
  </si>
  <si>
    <t xml:space="preserve">世界華文文學家協會  </t>
  </si>
  <si>
    <t xml:space="preserve">北區青年商會  </t>
  </si>
  <si>
    <t xml:space="preserve">香港滿江紅出版有限公司  </t>
  </si>
  <si>
    <t xml:space="preserve">Concord Publishing Limited  </t>
  </si>
  <si>
    <t>1星期2期</t>
  </si>
  <si>
    <t xml:space="preserve">永兆國際控股有限公司  </t>
  </si>
  <si>
    <t xml:space="preserve">子親傳訊社有限公司  </t>
  </si>
  <si>
    <t xml:space="preserve">荷花出版有限公司  </t>
  </si>
  <si>
    <t xml:space="preserve">Team Work Advertising Company Limited  </t>
  </si>
  <si>
    <t xml:space="preserve">萬華控股(香港)有限公司  </t>
  </si>
  <si>
    <t xml:space="preserve">香港科技大學華南研究中心  </t>
  </si>
  <si>
    <t xml:space="preserve">立法會行政管理委員會  </t>
  </si>
  <si>
    <t xml:space="preserve">香港印尼研究學社  </t>
  </si>
  <si>
    <t xml:space="preserve">海洋雜誌出版有限公司  </t>
  </si>
  <si>
    <t xml:space="preserve">華夏商會有限公司  </t>
  </si>
  <si>
    <t>USD35.00 (1年)</t>
  </si>
  <si>
    <t xml:space="preserve">穎川堂有限公司  </t>
  </si>
  <si>
    <t xml:space="preserve">地平綫月刊有限公司  </t>
  </si>
  <si>
    <t xml:space="preserve">福智慈善基金會  </t>
  </si>
  <si>
    <t xml:space="preserve">水煮魚文化製作有限公司  </t>
  </si>
  <si>
    <t xml:space="preserve">Jessica Limited  </t>
  </si>
  <si>
    <t xml:space="preserve">基督教主恩服務社有限公司  </t>
  </si>
  <si>
    <t xml:space="preserve">老五馬經  </t>
  </si>
  <si>
    <t>逢馬季出版88期</t>
  </si>
  <si>
    <t xml:space="preserve">吳興記書報社  </t>
  </si>
  <si>
    <t xml:space="preserve">香港西區隧道有限公司  </t>
  </si>
  <si>
    <t xml:space="preserve">冷門馬經  </t>
  </si>
  <si>
    <t xml:space="preserve">香港經濟日報有限公司  </t>
  </si>
  <si>
    <t xml:space="preserve">博藝集團有限公司  </t>
  </si>
  <si>
    <t xml:space="preserve">聖神內更新團體  </t>
  </si>
  <si>
    <t xml:space="preserve">香港讀經會有限公司  </t>
  </si>
  <si>
    <t>$180.00 (1年)</t>
  </si>
  <si>
    <t xml:space="preserve">沙田浸信會  </t>
  </si>
  <si>
    <t xml:space="preserve">良友雜誌社有限公司  </t>
  </si>
  <si>
    <t xml:space="preserve">良友之聲出版社  </t>
  </si>
  <si>
    <t xml:space="preserve">體壇傳媒香港有限公司  </t>
  </si>
  <si>
    <t xml:space="preserve">Car Plus Ltd. </t>
  </si>
  <si>
    <t xml:space="preserve">Nuovo Grafica (HK) Publications Limited  </t>
  </si>
  <si>
    <t xml:space="preserve">星島雜誌有限公司  </t>
  </si>
  <si>
    <t xml:space="preserve">防止虐待兒童會有限公司  </t>
  </si>
  <si>
    <t xml:space="preserve">亞太日報有限公司  </t>
  </si>
  <si>
    <t xml:space="preserve">亞洲博聞有限公司  </t>
  </si>
  <si>
    <t xml:space="preserve">亞洲週刊有限公司  </t>
  </si>
  <si>
    <t xml:space="preserve">亞洲新聞周刊雜誌社有限公司  </t>
  </si>
  <si>
    <t xml:space="preserve">京港學術交流中心  </t>
  </si>
  <si>
    <t xml:space="preserve">中國基督教播道會總會  </t>
  </si>
  <si>
    <t xml:space="preserve">兒童快報週刊有限公司  </t>
  </si>
  <si>
    <t xml:space="preserve">匯識教育有限公司  </t>
  </si>
  <si>
    <t xml:space="preserve">耀中教育機構有限公司  </t>
  </si>
  <si>
    <t>1年14期</t>
  </si>
  <si>
    <t xml:space="preserve">奇聞雜誌有限公司  </t>
  </si>
  <si>
    <t>1年17期</t>
  </si>
  <si>
    <t xml:space="preserve">凌速姊妹(集團)有限公司  </t>
  </si>
  <si>
    <t xml:space="preserve">香港菩提學會有限公司  </t>
  </si>
  <si>
    <t xml:space="preserve">香港差傳事工聯會  </t>
  </si>
  <si>
    <t xml:space="preserve">明報雜誌有限公司  </t>
  </si>
  <si>
    <t xml:space="preserve">明報報業有限公司  </t>
  </si>
  <si>
    <t xml:space="preserve">Ming Pao Magazines Limited  </t>
  </si>
  <si>
    <t xml:space="preserve">中國傳媒信息投資有限公司  </t>
  </si>
  <si>
    <t xml:space="preserve">新傳媒出版有限公司  </t>
  </si>
  <si>
    <t xml:space="preserve">東周刊出版有限公司  </t>
  </si>
  <si>
    <t xml:space="preserve">東區區議會  </t>
  </si>
  <si>
    <t xml:space="preserve">東華三院企業傳訊處  </t>
  </si>
  <si>
    <t xml:space="preserve">聖雅各福群會  </t>
  </si>
  <si>
    <t xml:space="preserve">武俠世界出版社  </t>
  </si>
  <si>
    <t xml:space="preserve">雲吞殿雜誌出版有限公司  </t>
  </si>
  <si>
    <t xml:space="preserve">法住機構  </t>
  </si>
  <si>
    <t xml:space="preserve">賀刊有限公司  </t>
  </si>
  <si>
    <t xml:space="preserve">新華傳播有限公司  </t>
  </si>
  <si>
    <t xml:space="preserve">串智有限公司  </t>
  </si>
  <si>
    <t xml:space="preserve">香港社會服務聯會  </t>
  </si>
  <si>
    <t xml:space="preserve">Wondersky Online Limited  </t>
  </si>
  <si>
    <t xml:space="preserve">香港青年協會  </t>
  </si>
  <si>
    <t xml:space="preserve">信報財經新聞有限公司  </t>
  </si>
  <si>
    <t xml:space="preserve">美國冒險樂園有限公司  </t>
  </si>
  <si>
    <t xml:space="preserve">明力有限公司  </t>
  </si>
  <si>
    <t xml:space="preserve">香港仔坊會  </t>
  </si>
  <si>
    <t>1年4期</t>
  </si>
  <si>
    <t xml:space="preserve">香港城市文藝出版社有限公司  </t>
  </si>
  <si>
    <t xml:space="preserve">宣道出版社  </t>
  </si>
  <si>
    <t xml:space="preserve">建道神學院  </t>
  </si>
  <si>
    <t xml:space="preserve">聖公宗(香港)小學監理委員會有限公司  </t>
  </si>
  <si>
    <t xml:space="preserve">春秋出版社  </t>
  </si>
  <si>
    <t xml:space="preserve">星島日報出版有限公司  </t>
  </si>
  <si>
    <t xml:space="preserve">Media Publishing Limited  </t>
  </si>
  <si>
    <t xml:space="preserve">香港中國研究生會  </t>
  </si>
  <si>
    <t xml:space="preserve">港九區聞出版社  </t>
  </si>
  <si>
    <t xml:space="preserve">美麗中國影像報  </t>
  </si>
  <si>
    <t xml:space="preserve">香港萬國兒童佈道團有限公司  </t>
  </si>
  <si>
    <t xml:space="preserve">遠東音樂音響有限公司  </t>
  </si>
  <si>
    <t xml:space="preserve">香港中醫雜誌出版部  </t>
  </si>
  <si>
    <t xml:space="preserve">香港之窗有限公司  </t>
  </si>
  <si>
    <t xml:space="preserve">小北京文化有限公司  </t>
  </si>
  <si>
    <t xml:space="preserve">香港文學出版社有限公司  </t>
  </si>
  <si>
    <t xml:space="preserve">香港文學報社出版公司  </t>
  </si>
  <si>
    <t xml:space="preserve">香港文藝家協會  </t>
  </si>
  <si>
    <t xml:space="preserve">風采出版社  </t>
  </si>
  <si>
    <t xml:space="preserve">香港印刷業商會  </t>
  </si>
  <si>
    <t xml:space="preserve">香港印藝學會有限公司  </t>
  </si>
  <si>
    <t xml:space="preserve">香港佛教聯合會  </t>
  </si>
  <si>
    <t xml:space="preserve">香港作家聯會  </t>
  </si>
  <si>
    <t xml:space="preserve">香港美容出版社有限公司  </t>
  </si>
  <si>
    <t xml:space="preserve">香港美術出版社有限公司  </t>
  </si>
  <si>
    <t xml:space="preserve">香港家私協會  </t>
  </si>
  <si>
    <t xml:space="preserve">香港動物報有限公司  </t>
  </si>
  <si>
    <t xml:space="preserve">香港教師中心  </t>
  </si>
  <si>
    <t xml:space="preserve">香港童軍總會公共關係委員會  </t>
  </si>
  <si>
    <t>$45.00 (1年)</t>
  </si>
  <si>
    <t xml:space="preserve">香港聾人福利促進會  </t>
  </si>
  <si>
    <t xml:space="preserve">利嘉閣地產有限公司  </t>
  </si>
  <si>
    <t xml:space="preserve">TTG Asia Media Pte Ltd. </t>
  </si>
  <si>
    <t xml:space="preserve">基督教時代論壇有限公司  </t>
  </si>
  <si>
    <t xml:space="preserve">AM Publishing Limited  </t>
  </si>
  <si>
    <t xml:space="preserve">SCMP Hearst Publications Limited  </t>
  </si>
  <si>
    <t xml:space="preserve">海運學會  </t>
  </si>
  <si>
    <t xml:space="preserve">香港真佛資訊社有限公司  </t>
  </si>
  <si>
    <t xml:space="preserve">財富出版社有限公司  </t>
  </si>
  <si>
    <t xml:space="preserve">酒經月刊  </t>
  </si>
  <si>
    <t xml:space="preserve">優訊傳媒有限公司  </t>
  </si>
  <si>
    <t>$100.00 (1年)</t>
  </si>
  <si>
    <t xml:space="preserve">國度事奉中心  </t>
  </si>
  <si>
    <t>$150.00 (12期)</t>
  </si>
  <si>
    <t xml:space="preserve">國際時刊出版社有限公司  </t>
  </si>
  <si>
    <t xml:space="preserve">中國文化院有限公司  </t>
  </si>
  <si>
    <t xml:space="preserve">香港華人基督教聯會  </t>
  </si>
  <si>
    <t xml:space="preserve">諾訊國際有限公司  </t>
  </si>
  <si>
    <t xml:space="preserve">海濱圖書公司  </t>
  </si>
  <si>
    <t xml:space="preserve">互動媒體有限公司  </t>
  </si>
  <si>
    <t xml:space="preserve">教育評議會教育基金有限公司  </t>
  </si>
  <si>
    <t xml:space="preserve">香港教育專業人員協會  </t>
  </si>
  <si>
    <t xml:space="preserve">香港聖公會  </t>
  </si>
  <si>
    <t xml:space="preserve">救世軍  </t>
  </si>
  <si>
    <t xml:space="preserve">牛津大學出版社(中國)有限公司  </t>
  </si>
  <si>
    <t xml:space="preserve">訊通出版有限公司  </t>
  </si>
  <si>
    <t>$490.00 (1年)</t>
  </si>
  <si>
    <t xml:space="preserve">同心製作有限公司  </t>
  </si>
  <si>
    <t xml:space="preserve">亞洲文化交流協會  </t>
  </si>
  <si>
    <t xml:space="preserve">設計之都(香港)雜誌社  </t>
  </si>
  <si>
    <t xml:space="preserve">Metro Pop Limited  </t>
  </si>
  <si>
    <t xml:space="preserve">都市盛世有限公司  </t>
  </si>
  <si>
    <t xml:space="preserve">香港東坡詩社  </t>
  </si>
  <si>
    <t xml:space="preserve">今日華人出版社  </t>
  </si>
  <si>
    <t xml:space="preserve">青揚書報社有限公司  </t>
  </si>
  <si>
    <t xml:space="preserve">金鼎移動傳媒(香港)有限公司  </t>
  </si>
  <si>
    <t xml:space="preserve">壹週刊廣告有限公司  </t>
  </si>
  <si>
    <t xml:space="preserve">現代傳播有限公司  </t>
  </si>
  <si>
    <t xml:space="preserve">明途聯繫有限公司  </t>
  </si>
  <si>
    <t xml:space="preserve">東方文化出版社有限公司  </t>
  </si>
  <si>
    <t xml:space="preserve">East International Technology Medium Limited  </t>
  </si>
  <si>
    <t xml:space="preserve">香港生產力促進局  </t>
  </si>
  <si>
    <t xml:space="preserve">港股策略王出版有限公司  </t>
  </si>
  <si>
    <t xml:space="preserve">無綫電技術有限公司  </t>
  </si>
  <si>
    <t xml:space="preserve">Y K Audio Limited  </t>
  </si>
  <si>
    <t xml:space="preserve">童軍知友社  </t>
  </si>
  <si>
    <t xml:space="preserve">亞美教育文化書務有限公司  </t>
  </si>
  <si>
    <t xml:space="preserve">中國民族文化出版社  </t>
  </si>
  <si>
    <t xml:space="preserve">華商世界雜誌社有限公司  </t>
  </si>
  <si>
    <t xml:space="preserve">世界華商聯合促進會有限公司  </t>
  </si>
  <si>
    <t xml:space="preserve">中國泛海金融財經媒體有限公司  </t>
  </si>
  <si>
    <t xml:space="preserve">文字動力創作媒體公司  </t>
  </si>
  <si>
    <t>1年5期</t>
  </si>
  <si>
    <t xml:space="preserve">Property Browser Publishing Limited  </t>
  </si>
  <si>
    <t xml:space="preserve">嘉舜有限公司  </t>
  </si>
  <si>
    <t xml:space="preserve">新界鄉議局  </t>
  </si>
  <si>
    <t xml:space="preserve">緯思出版有限公司  </t>
  </si>
  <si>
    <t xml:space="preserve">樂聞出版有限公司  </t>
  </si>
  <si>
    <t xml:space="preserve">Asia Titanium Information Magazine Limited  </t>
  </si>
  <si>
    <t xml:space="preserve">環球天道傳基協會  </t>
  </si>
  <si>
    <t xml:space="preserve">福慧慈善基金會  </t>
  </si>
  <si>
    <t xml:space="preserve">香港中文大學新亞書院  </t>
  </si>
  <si>
    <t xml:space="preserve">新亞研究所  </t>
  </si>
  <si>
    <t xml:space="preserve">新城出版社有限公司  </t>
  </si>
  <si>
    <t xml:space="preserve">優聲公司  </t>
  </si>
  <si>
    <t xml:space="preserve">頤雅出版有限公司  </t>
  </si>
  <si>
    <t xml:space="preserve">新報有限公司  </t>
  </si>
  <si>
    <t xml:space="preserve">香港浸會大學. 傳理學院新聞系  </t>
  </si>
  <si>
    <t xml:space="preserve">致榮投資有限公司  </t>
  </si>
  <si>
    <t>1星期3期</t>
  </si>
  <si>
    <t xml:space="preserve">佛教溫暖人間慈善基金有限公司  </t>
  </si>
  <si>
    <t xml:space="preserve">銀河出版社  </t>
  </si>
  <si>
    <t xml:space="preserve">鄧氏兄弟資料研究出版公司  </t>
  </si>
  <si>
    <t xml:space="preserve">媒體出版有限公司  </t>
  </si>
  <si>
    <t xml:space="preserve">經濟導報社  </t>
  </si>
  <si>
    <t xml:space="preserve">香港中文大學崇基學院神學院  </t>
  </si>
  <si>
    <t xml:space="preserve">思高聖經學會  </t>
  </si>
  <si>
    <t>$125.00 (1年)</t>
  </si>
  <si>
    <t xml:space="preserve">City Howwhy Limited  </t>
  </si>
  <si>
    <t xml:space="preserve">基督教角聲佈道團有限公司  </t>
  </si>
  <si>
    <t xml:space="preserve">Capital CEO Ltd. </t>
  </si>
  <si>
    <t xml:space="preserve">Capital Entrepreneur Ltd. </t>
  </si>
  <si>
    <t xml:space="preserve">Golden Ways Limited  </t>
  </si>
  <si>
    <t xml:space="preserve">Capital Publishing Ltd. </t>
  </si>
  <si>
    <t xml:space="preserve">泛訊出版有限公司  </t>
  </si>
  <si>
    <t xml:space="preserve">銨科貿易有限公司  </t>
  </si>
  <si>
    <t xml:space="preserve">中華科技出版社有限公司  </t>
  </si>
  <si>
    <t xml:space="preserve">香港宣道差會  </t>
  </si>
  <si>
    <t xml:space="preserve">運動版圖有限公司  </t>
  </si>
  <si>
    <t xml:space="preserve">S-Team Production Company Limited  </t>
  </si>
  <si>
    <t xml:space="preserve">香港道教聯合會  </t>
  </si>
  <si>
    <t xml:space="preserve">道風書社  </t>
  </si>
  <si>
    <t xml:space="preserve">Info Power Limited  </t>
  </si>
  <si>
    <t xml:space="preserve">Plug Media Services Limited  </t>
  </si>
  <si>
    <t xml:space="preserve">領航財富管理金融教育培訓中心(香港)有限公司  </t>
  </si>
  <si>
    <t xml:space="preserve">ZYC Holding No.1 Limited  </t>
  </si>
  <si>
    <t xml:space="preserve">香港蒲公英希望基金會  </t>
  </si>
  <si>
    <t xml:space="preserve">遠東廣播有限公司  </t>
  </si>
  <si>
    <t xml:space="preserve">燃點領袖培訓有限公司  </t>
  </si>
  <si>
    <t xml:space="preserve">香港鳳凰周刊有限公司  </t>
  </si>
  <si>
    <t>10日刊</t>
  </si>
  <si>
    <t xml:space="preserve">廣角鏡集團有限公司  </t>
  </si>
  <si>
    <t xml:space="preserve">灝思出版有限公司  </t>
  </si>
  <si>
    <t xml:space="preserve">香港數碼印刷協會  </t>
  </si>
  <si>
    <t xml:space="preserve">樂怡服務有限公司  </t>
  </si>
  <si>
    <t xml:space="preserve">樂怡文化傳播有限公司  </t>
  </si>
  <si>
    <t xml:space="preserve">樂智協會有限公司  </t>
  </si>
  <si>
    <t xml:space="preserve">九龍樂善堂  </t>
  </si>
  <si>
    <t xml:space="preserve">中外名流出版社  </t>
  </si>
  <si>
    <t xml:space="preserve">Parenting Headline Limited  </t>
  </si>
  <si>
    <t xml:space="preserve">消費者委員會  </t>
  </si>
  <si>
    <t>1年7期</t>
  </si>
  <si>
    <t xml:space="preserve">玉皇朝出版有限公司  </t>
  </si>
  <si>
    <t xml:space="preserve">Wilsun Limited  </t>
  </si>
  <si>
    <t xml:space="preserve">美利途企業有限公司  </t>
  </si>
  <si>
    <t xml:space="preserve">美味傳訊  </t>
  </si>
  <si>
    <t xml:space="preserve">環球新聞時訊雜誌社  </t>
  </si>
  <si>
    <t xml:space="preserve">石磬文化有限公司  </t>
  </si>
  <si>
    <t xml:space="preserve">香港協癇會  </t>
  </si>
  <si>
    <t xml:space="preserve">香港翻譯學會  </t>
  </si>
  <si>
    <t>$624.00 (1年)</t>
  </si>
  <si>
    <t xml:space="preserve">香港中文大學翻譯系  </t>
  </si>
  <si>
    <t xml:space="preserve">香港工人健康中心  </t>
  </si>
  <si>
    <t xml:space="preserve">香港青少年服務處  </t>
  </si>
  <si>
    <t xml:space="preserve">醫德好中醫聯網  </t>
  </si>
  <si>
    <t xml:space="preserve">美廣出版社  </t>
  </si>
  <si>
    <t xml:space="preserve">藝文青  </t>
  </si>
  <si>
    <t xml:space="preserve">溢智發展有限公司  </t>
  </si>
  <si>
    <t xml:space="preserve">藝術香港文化有限公司  </t>
  </si>
  <si>
    <t xml:space="preserve">鏡報文化企業有限公司  </t>
  </si>
  <si>
    <t xml:space="preserve">香港新青年出版社  </t>
  </si>
  <si>
    <t xml:space="preserve">靈修日程編輯委員會  </t>
  </si>
  <si>
    <t xml:space="preserve">中國基督教靈修學院有限公司  </t>
  </si>
  <si>
    <t xml:space="preserve">百本市場策劃及顧問服務有限公司  </t>
  </si>
  <si>
    <t xml:space="preserve">BBG Promotion Limited  </t>
  </si>
  <si>
    <t xml:space="preserve">香港基督徒學生福音團契有限公司  </t>
  </si>
  <si>
    <t xml:space="preserve">正文社出版有限公司  </t>
  </si>
  <si>
    <t xml:space="preserve">SCMP Hearst Hong Kong Limited  </t>
  </si>
  <si>
    <t xml:space="preserve">SCMP Hearst Magazines Limited  </t>
  </si>
  <si>
    <t xml:space="preserve">哈雅媒體發展有限公司  </t>
  </si>
  <si>
    <t xml:space="preserve">Freshman Music Magazine  </t>
  </si>
  <si>
    <t xml:space="preserve">沐傳媒有限公司  </t>
  </si>
  <si>
    <t xml:space="preserve">新零售品牌聯盟有限公司  </t>
  </si>
  <si>
    <t xml:space="preserve">R by R Publishing Limited  </t>
  </si>
  <si>
    <t xml:space="preserve">Best Buy  </t>
  </si>
  <si>
    <t xml:space="preserve">Hi Fi音響有限公司  </t>
  </si>
  <si>
    <t xml:space="preserve">香港青文出版社有限公司  </t>
  </si>
  <si>
    <t xml:space="preserve">香港角川有限公司  </t>
  </si>
  <si>
    <t xml:space="preserve">星島雜誌集團有限公司  </t>
  </si>
  <si>
    <t xml:space="preserve">協誠設計有限公司  </t>
  </si>
  <si>
    <t xml:space="preserve">Giant Media Limited  </t>
  </si>
  <si>
    <t xml:space="preserve">Sing Tao Magazine Limited  </t>
  </si>
  <si>
    <t xml:space="preserve">Match Production Company Limited  </t>
  </si>
  <si>
    <t xml:space="preserve">Ocean Creative Company Ltd  </t>
  </si>
  <si>
    <t xml:space="preserve">Recruit Information Technology Limited  </t>
  </si>
  <si>
    <t xml:space="preserve">Associates &amp; P Limited  </t>
  </si>
  <si>
    <t xml:space="preserve">子時集團國際(香港)有限公司  </t>
  </si>
  <si>
    <t xml:space="preserve">Image Factory Limited  </t>
  </si>
  <si>
    <t xml:space="preserve">Paper Works Limited  </t>
  </si>
  <si>
    <t xml:space="preserve">V Milk Limited  </t>
  </si>
  <si>
    <t xml:space="preserve">亞洲時文社  </t>
  </si>
  <si>
    <t xml:space="preserve">MRRM Publishing Limited  </t>
  </si>
  <si>
    <t xml:space="preserve">Alliance Francaise de Hong Kong  </t>
  </si>
  <si>
    <t>逢星期2、5出版</t>
  </si>
  <si>
    <t xml:space="preserve">Sofa Publication Company Limited  </t>
  </si>
  <si>
    <t xml:space="preserve">Smart Education Company Limited  </t>
  </si>
  <si>
    <t xml:space="preserve">P-劉偉華  </t>
  </si>
  <si>
    <t xml:space="preserve">Una Publishing Limited  </t>
  </si>
  <si>
    <t xml:space="preserve">Twin Fame Limited  </t>
  </si>
  <si>
    <t>Abbreviations used: -</t>
  </si>
  <si>
    <t>annual</t>
  </si>
  <si>
    <t>n times a month</t>
  </si>
  <si>
    <t>n times a week</t>
  </si>
  <si>
    <t>bimonthly</t>
  </si>
  <si>
    <t>quarterly</t>
  </si>
  <si>
    <t>biweekly</t>
  </si>
  <si>
    <t>irregularly</t>
  </si>
  <si>
    <t>monthly</t>
  </si>
  <si>
    <t>n times a year</t>
  </si>
  <si>
    <t>weekly</t>
  </si>
  <si>
    <t>a.</t>
    <phoneticPr fontId="1" type="noConversion"/>
  </si>
  <si>
    <t>bi-a.</t>
    <phoneticPr fontId="1" type="noConversion"/>
  </si>
  <si>
    <t>bi-m.</t>
    <phoneticPr fontId="1" type="noConversion"/>
  </si>
  <si>
    <t>bi-w.</t>
    <phoneticPr fontId="1" type="noConversion"/>
  </si>
  <si>
    <t>irreg.</t>
    <phoneticPr fontId="1" type="noConversion"/>
  </si>
  <si>
    <t>m.</t>
    <phoneticPr fontId="1" type="noConversion"/>
  </si>
  <si>
    <t>q.</t>
    <phoneticPr fontId="1" type="noConversion"/>
  </si>
  <si>
    <t>semi-a.</t>
  </si>
  <si>
    <t>semi-a.</t>
    <phoneticPr fontId="1" type="noConversion"/>
  </si>
  <si>
    <t>semi-a.</t>
    <phoneticPr fontId="1" type="noConversion"/>
  </si>
  <si>
    <t>semi-m.</t>
    <phoneticPr fontId="1" type="noConversion"/>
  </si>
  <si>
    <t>w.</t>
    <phoneticPr fontId="1" type="noConversion"/>
  </si>
  <si>
    <t>a.</t>
    <phoneticPr fontId="1" type="noConversion"/>
  </si>
  <si>
    <t>11/a.</t>
  </si>
  <si>
    <t>10/a.</t>
  </si>
  <si>
    <t>3/a.</t>
  </si>
  <si>
    <t>4/a.</t>
  </si>
  <si>
    <t>8/a.</t>
  </si>
  <si>
    <t>6/a.</t>
  </si>
  <si>
    <t>2/a.</t>
  </si>
  <si>
    <t>2/m.</t>
  </si>
  <si>
    <t>2/w.</t>
  </si>
  <si>
    <t>2/a.</t>
    <phoneticPr fontId="1" type="noConversion"/>
  </si>
  <si>
    <t>3/a.</t>
    <phoneticPr fontId="1" type="noConversion"/>
  </si>
  <si>
    <t>3/a.</t>
    <phoneticPr fontId="1" type="noConversion"/>
  </si>
  <si>
    <t>2/a.</t>
    <phoneticPr fontId="1" type="noConversion"/>
  </si>
  <si>
    <t>4/a.</t>
    <phoneticPr fontId="1" type="noConversion"/>
  </si>
  <si>
    <t>USD1,990.00/a.</t>
  </si>
  <si>
    <t>USD1,620.00/a.</t>
  </si>
  <si>
    <t>USD299.00/a.</t>
  </si>
  <si>
    <t>$9,320.00/a.</t>
  </si>
  <si>
    <t>USD154.00/a.</t>
  </si>
  <si>
    <t>$340.00/a.</t>
  </si>
  <si>
    <t>$773.00/a.</t>
  </si>
  <si>
    <t>$132.00/a.</t>
  </si>
  <si>
    <t>$2,600.00/a.</t>
  </si>
  <si>
    <t>USD1,595.00/a.</t>
  </si>
  <si>
    <t>$160.00/a.</t>
  </si>
  <si>
    <t>$200.00/a.</t>
  </si>
  <si>
    <t>$180.00/a.</t>
  </si>
  <si>
    <t>$375.00/a.</t>
  </si>
  <si>
    <t>$480.00/a.</t>
  </si>
  <si>
    <t>$1,620.00/a.</t>
  </si>
  <si>
    <t>$290.00/a.</t>
  </si>
  <si>
    <t>$300.00/a.</t>
  </si>
  <si>
    <t>$540.00/a.</t>
  </si>
  <si>
    <t>$250.00/a.</t>
  </si>
  <si>
    <t>$4,085.00/a.</t>
  </si>
  <si>
    <t>$400.00/a.</t>
  </si>
  <si>
    <t>$2,450.00/a.</t>
  </si>
  <si>
    <t>$840.00/a.</t>
  </si>
  <si>
    <t>$1,850.00/a.</t>
  </si>
  <si>
    <t>$1,250.00/a.</t>
  </si>
  <si>
    <t>$445.00/a.</t>
  </si>
  <si>
    <t>USD48.00/a.</t>
  </si>
  <si>
    <t>USD42.00/a.</t>
  </si>
  <si>
    <t>USD50.00/a.</t>
  </si>
  <si>
    <t>$120.00/a.</t>
  </si>
  <si>
    <t>$470.00/a.</t>
  </si>
  <si>
    <t>$420.00/a.</t>
  </si>
  <si>
    <t>$150.00/a.</t>
  </si>
  <si>
    <t>$350.00/a.</t>
    <phoneticPr fontId="1" type="noConversion"/>
  </si>
  <si>
    <t>$250.00 12/a.</t>
    <phoneticPr fontId="1" type="noConversion"/>
  </si>
  <si>
    <t>$240.00/bi-e.</t>
    <phoneticPr fontId="1" type="noConversion"/>
  </si>
  <si>
    <t>序號</t>
  </si>
  <si>
    <r>
      <t>2017</t>
    </r>
    <r>
      <rPr>
        <u/>
        <sz val="12"/>
        <rFont val="細明體"/>
        <family val="3"/>
        <charset val="136"/>
      </rPr>
      <t>年登記的期次</t>
    </r>
  </si>
  <si>
    <t>出版者</t>
  </si>
  <si>
    <t>出版刊期</t>
  </si>
  <si>
    <t>中文</t>
  </si>
  <si>
    <t>中英文</t>
    <phoneticPr fontId="1" type="noConversion"/>
  </si>
  <si>
    <t>中法文</t>
    <phoneticPr fontId="1" type="noConversion"/>
  </si>
  <si>
    <t>中日文</t>
    <phoneticPr fontId="1" type="noConversion"/>
  </si>
  <si>
    <t>1年11期</t>
  </si>
  <si>
    <t>1年6期</t>
  </si>
  <si>
    <r>
      <rPr>
        <b/>
        <u/>
        <sz val="12"/>
        <rFont val="細明體"/>
        <family val="3"/>
        <charset val="136"/>
      </rPr>
      <t>期刊</t>
    </r>
    <r>
      <rPr>
        <b/>
        <u/>
        <sz val="12"/>
        <rFont val="Times New Roman"/>
        <family val="1"/>
      </rPr>
      <t>, 2018</t>
    </r>
    <phoneticPr fontId="1" type="noConversion"/>
  </si>
  <si>
    <r>
      <t>(</t>
    </r>
    <r>
      <rPr>
        <b/>
        <i/>
        <sz val="12"/>
        <rFont val="細明體"/>
        <family val="3"/>
        <charset val="136"/>
      </rPr>
      <t>中文期刊</t>
    </r>
    <r>
      <rPr>
        <b/>
        <i/>
        <sz val="12"/>
        <rFont val="Times New Roman"/>
        <family val="1"/>
      </rPr>
      <t>)</t>
    </r>
    <phoneticPr fontId="1" type="noConversion"/>
  </si>
  <si>
    <t>期刊名</t>
    <phoneticPr fontId="1" type="noConversion"/>
  </si>
  <si>
    <t>語言</t>
    <phoneticPr fontId="1" type="noConversion"/>
  </si>
  <si>
    <t>中文</t>
    <phoneticPr fontId="1" type="noConversion"/>
  </si>
  <si>
    <t>季刊</t>
    <phoneticPr fontId="1" type="noConversion"/>
  </si>
  <si>
    <t>biennial</t>
    <phoneticPr fontId="1" type="noConversion"/>
  </si>
  <si>
    <t>$60.00</t>
    <phoneticPr fontId="1" type="noConversion"/>
  </si>
  <si>
    <t>$40.00</t>
    <phoneticPr fontId="1" type="noConversion"/>
  </si>
  <si>
    <t>q.</t>
    <phoneticPr fontId="1" type="noConversion"/>
  </si>
  <si>
    <t>semiannual</t>
  </si>
  <si>
    <t>semimonthly</t>
  </si>
  <si>
    <t>semiweekly</t>
  </si>
  <si>
    <t>Periodicals, 2018</t>
    <phoneticPr fontId="1" type="noConversion"/>
  </si>
  <si>
    <t>(English titles)</t>
    <phoneticPr fontId="1" type="noConversion"/>
  </si>
  <si>
    <t xml:space="preserve">                                                           a.</t>
    <phoneticPr fontId="1" type="noConversion"/>
  </si>
  <si>
    <t xml:space="preserve">                                                          n/m.</t>
    <phoneticPr fontId="1" type="noConversion"/>
  </si>
  <si>
    <t xml:space="preserve">                                                           bi-e.</t>
    <phoneticPr fontId="1" type="noConversion"/>
  </si>
  <si>
    <t xml:space="preserve">                                                          n/w.</t>
    <phoneticPr fontId="1" type="noConversion"/>
  </si>
  <si>
    <t xml:space="preserve">                                                           bi-m.</t>
    <phoneticPr fontId="1" type="noConversion"/>
  </si>
  <si>
    <t xml:space="preserve">                                                          q.</t>
    <phoneticPr fontId="1" type="noConversion"/>
  </si>
  <si>
    <t xml:space="preserve">                                                           bi-w.</t>
    <phoneticPr fontId="1" type="noConversion"/>
  </si>
  <si>
    <t xml:space="preserve">                                                          semi-a.</t>
    <phoneticPr fontId="1" type="noConversion"/>
  </si>
  <si>
    <t xml:space="preserve">                                                           irreg.</t>
    <phoneticPr fontId="1" type="noConversion"/>
  </si>
  <si>
    <t xml:space="preserve">                                                          semi-m.</t>
    <phoneticPr fontId="1" type="noConversion"/>
  </si>
  <si>
    <t xml:space="preserve">                                                           m.</t>
    <phoneticPr fontId="1" type="noConversion"/>
  </si>
  <si>
    <t xml:space="preserve">                                                          semi-w.</t>
    <phoneticPr fontId="1" type="noConversion"/>
  </si>
  <si>
    <t xml:space="preserve">                                                           n/a.</t>
    <phoneticPr fontId="1" type="noConversion"/>
  </si>
  <si>
    <t xml:space="preserve">                                                          w.</t>
    <phoneticPr fontId="1" type="noConversion"/>
  </si>
  <si>
    <t xml:space="preserve">                                                           eng</t>
    <phoneticPr fontId="1" type="noConversion"/>
  </si>
  <si>
    <t>mainly written in English</t>
    <phoneticPr fontId="1" type="noConversion"/>
  </si>
  <si>
    <t xml:space="preserve">                                                          engchi</t>
    <phoneticPr fontId="1" type="noConversion"/>
  </si>
  <si>
    <t>written in both English and Chinese</t>
    <phoneticPr fontId="1" type="noConversion"/>
  </si>
  <si>
    <t>No.</t>
    <phoneticPr fontId="1" type="noConversion"/>
  </si>
  <si>
    <t>Issues Received</t>
    <phoneticPr fontId="1" type="noConversion"/>
  </si>
  <si>
    <t>USD1,908.00/a.</t>
    <phoneticPr fontId="1" type="noConversion"/>
  </si>
  <si>
    <t>$250.00 12/a.</t>
    <phoneticPr fontId="1" type="noConversion"/>
  </si>
  <si>
    <t>bi-m.</t>
    <phoneticPr fontId="1" type="noConversion"/>
  </si>
  <si>
    <t>$10.00</t>
  </si>
  <si>
    <t>$98.00</t>
  </si>
  <si>
    <t>$36.00</t>
  </si>
  <si>
    <t>$38.00</t>
  </si>
  <si>
    <t>$250.00</t>
  </si>
  <si>
    <t>$15.00</t>
  </si>
  <si>
    <t>$23.00</t>
  </si>
  <si>
    <t>$6.00</t>
  </si>
  <si>
    <t>$150.00</t>
  </si>
  <si>
    <t>$9.00</t>
  </si>
  <si>
    <t>$26.00</t>
  </si>
  <si>
    <t>$49.00</t>
  </si>
  <si>
    <t>$8.00</t>
  </si>
  <si>
    <t>$13.00</t>
  </si>
  <si>
    <t>$18.00</t>
  </si>
  <si>
    <t>$58.00</t>
  </si>
  <si>
    <t>$1.80</t>
  </si>
  <si>
    <t>$5.00</t>
  </si>
  <si>
    <t>$56.00</t>
  </si>
  <si>
    <t>$336.00 (1年)</t>
  </si>
  <si>
    <t>$7.00</t>
  </si>
  <si>
    <t>$110.00</t>
  </si>
  <si>
    <t>$32.00</t>
  </si>
  <si>
    <t>$59.00</t>
  </si>
  <si>
    <t>$155.00</t>
  </si>
  <si>
    <t>$16.00</t>
  </si>
  <si>
    <r>
      <t>$280.00 (1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)</t>
    </r>
    <phoneticPr fontId="1" type="noConversion"/>
  </si>
  <si>
    <t xml:space="preserve">1957 &amp; Co. (Hospitality) Limited  </t>
  </si>
  <si>
    <t>3026, 6222, 9751</t>
  </si>
  <si>
    <t xml:space="preserve">2B Square  </t>
  </si>
  <si>
    <t xml:space="preserve">51 Credit Card Inc  </t>
  </si>
  <si>
    <t xml:space="preserve">&amp;dear  </t>
  </si>
  <si>
    <t>3956-3957, 7075-7076</t>
  </si>
  <si>
    <t xml:space="preserve">A-Living Services Co., Ltd  </t>
  </si>
  <si>
    <t>6227-6228</t>
  </si>
  <si>
    <t xml:space="preserve">A.Plus Group Holdings Limited  </t>
  </si>
  <si>
    <t>3033, 6229</t>
  </si>
  <si>
    <t xml:space="preserve">A8 New Media Group Limited  </t>
  </si>
  <si>
    <t>3034, 9756</t>
  </si>
  <si>
    <t xml:space="preserve">abc Multiactive Limited  </t>
  </si>
  <si>
    <t>3035, 6230, 9757</t>
  </si>
  <si>
    <t xml:space="preserve">Aberdeen Kai-fong Welfare Association Social Service  </t>
  </si>
  <si>
    <t xml:space="preserve">Able Engineering Holdings Limited  </t>
  </si>
  <si>
    <t>4, 6231</t>
  </si>
  <si>
    <t xml:space="preserve">Affluent Foundation Holdings Limited  </t>
  </si>
  <si>
    <t xml:space="preserve">Against Child Abuse Limited  </t>
  </si>
  <si>
    <t>222, 6247</t>
  </si>
  <si>
    <t xml:space="preserve">Agile Group Holdings Limited  </t>
  </si>
  <si>
    <t>3036, 6236</t>
  </si>
  <si>
    <t xml:space="preserve">Agricultural Bank of China Limited  </t>
  </si>
  <si>
    <t>3037, 9790</t>
  </si>
  <si>
    <t xml:space="preserve">AGTech Holdings Limited  </t>
  </si>
  <si>
    <t>3038-3039, 9791</t>
  </si>
  <si>
    <t xml:space="preserve">Ahsay Backup Software Development Company Limited  </t>
  </si>
  <si>
    <t>3040, 6237, 9792-9793</t>
  </si>
  <si>
    <t xml:space="preserve">Airport Authority  </t>
  </si>
  <si>
    <t xml:space="preserve">Ajani, Jaffer A. </t>
  </si>
  <si>
    <t xml:space="preserve">AK Medical Holdings Limited  </t>
  </si>
  <si>
    <t>3041, 9794</t>
  </si>
  <si>
    <t xml:space="preserve">AL Group Limited  </t>
  </si>
  <si>
    <t>3042-3043, 6238, 9795</t>
  </si>
  <si>
    <t xml:space="preserve">Alco Holdings Limited  </t>
  </si>
  <si>
    <t>8, 6239</t>
  </si>
  <si>
    <t xml:space="preserve">Aldrich, M. A. </t>
  </si>
  <si>
    <t xml:space="preserve">Alexander, Dennis  </t>
  </si>
  <si>
    <t>3975-3978, 7119-7122</t>
  </si>
  <si>
    <t xml:space="preserve">Allen, Jamie  </t>
  </si>
  <si>
    <t>6240, 6491, 6557, 6648, 7079, 7284, 7290, 7355</t>
  </si>
  <si>
    <t xml:space="preserve">Allied Group Limited  </t>
  </si>
  <si>
    <t>3044, 6241</t>
  </si>
  <si>
    <t xml:space="preserve">Allied Properties (H.K.) Limited  </t>
  </si>
  <si>
    <t>3045, 6242</t>
  </si>
  <si>
    <t xml:space="preserve">Allman, Norwood F  </t>
  </si>
  <si>
    <t xml:space="preserve">Alltronics Holdings Limited  </t>
  </si>
  <si>
    <t>3047, 9796</t>
  </si>
  <si>
    <t xml:space="preserve">Alpha Era International Holdings Limited  </t>
  </si>
  <si>
    <t>3048, 6243, 9797</t>
  </si>
  <si>
    <t xml:space="preserve">Altus Holdings Limited  </t>
  </si>
  <si>
    <t>10, 3049, 6244, 9798</t>
  </si>
  <si>
    <t xml:space="preserve">Amistad, Elsa  </t>
  </si>
  <si>
    <t xml:space="preserve">AMS Public Transport Holdings Limited  </t>
  </si>
  <si>
    <t>12, 9804-9805</t>
  </si>
  <si>
    <t xml:space="preserve">Amuse Group Holding Limited  </t>
  </si>
  <si>
    <t>6246, 9806-9807</t>
  </si>
  <si>
    <t xml:space="preserve">An, Auston  </t>
  </si>
  <si>
    <t xml:space="preserve">An, Hong  </t>
  </si>
  <si>
    <t xml:space="preserve">Anchorstone Holdings Limited  </t>
  </si>
  <si>
    <t xml:space="preserve">Andersen, Hans Christian  </t>
  </si>
  <si>
    <t xml:space="preserve">Andersen, Marianne  </t>
  </si>
  <si>
    <t xml:space="preserve">Angstadt, Lisa  </t>
  </si>
  <si>
    <t xml:space="preserve">Anslow, Barbara  </t>
  </si>
  <si>
    <t xml:space="preserve">Anxian Yuan China Holdings Limited  </t>
  </si>
  <si>
    <t>20, 6251</t>
  </si>
  <si>
    <t xml:space="preserve">Ao, S. I. </t>
  </si>
  <si>
    <t>3701-3702, 7413-7414, 11243-11244</t>
  </si>
  <si>
    <t xml:space="preserve">APAC Resources Limited  </t>
  </si>
  <si>
    <t xml:space="preserve">Apex Ace Holding Limited  </t>
  </si>
  <si>
    <t>3063-3064, 9825</t>
  </si>
  <si>
    <t xml:space="preserve">APT Satellite Holdings Limited  </t>
  </si>
  <si>
    <t>6252, 9826</t>
  </si>
  <si>
    <t xml:space="preserve">Arai, Junichi  </t>
  </si>
  <si>
    <t xml:space="preserve">armechan  </t>
  </si>
  <si>
    <t xml:space="preserve">Armstrong, J. </t>
  </si>
  <si>
    <t>10186-10187</t>
  </si>
  <si>
    <t xml:space="preserve">Arnold, Wendy  </t>
  </si>
  <si>
    <t>596-606, 611, 3936-3939</t>
  </si>
  <si>
    <t xml:space="preserve">Art Group Holdings Limited  </t>
  </si>
  <si>
    <t>3066, 9865</t>
  </si>
  <si>
    <t xml:space="preserve">Arthur, Gordon  </t>
  </si>
  <si>
    <t>6764-6769, 10573-10578</t>
  </si>
  <si>
    <t xml:space="preserve">Arts Optical International Holdings Limited  </t>
  </si>
  <si>
    <t>3069, 9868</t>
  </si>
  <si>
    <t xml:space="preserve">Ascent International Holdings Limited  </t>
  </si>
  <si>
    <t>3070, 9869</t>
  </si>
  <si>
    <t xml:space="preserve">Asia Cement (China) Holdings Corporation  </t>
  </si>
  <si>
    <t>25, 3071, 6257</t>
  </si>
  <si>
    <t xml:space="preserve">Asia Grocery Distribution Limited  </t>
  </si>
  <si>
    <t>26, 6258-6259, 9870</t>
  </si>
  <si>
    <t xml:space="preserve">Asia Investment Finance Group Limited  </t>
  </si>
  <si>
    <t>3072, 9871</t>
  </si>
  <si>
    <t xml:space="preserve">Asia Pioneer Entertainment Holdings Limited  </t>
  </si>
  <si>
    <t xml:space="preserve">Asia Television Holdings Limited  </t>
  </si>
  <si>
    <t>3074, 6260, 9874</t>
  </si>
  <si>
    <t xml:space="preserve">Asian Academy of International Law  </t>
  </si>
  <si>
    <t xml:space="preserve">Asiasec Properties Limited  </t>
  </si>
  <si>
    <t xml:space="preserve">Association Concerning Sexual Violence Against Women  </t>
  </si>
  <si>
    <t>27, 3075</t>
  </si>
  <si>
    <t xml:space="preserve">Atlinks Group Limited  </t>
  </si>
  <si>
    <t>3078, 6262, 9880-9881</t>
  </si>
  <si>
    <t xml:space="preserve">Au, Amber  </t>
  </si>
  <si>
    <t xml:space="preserve">Au, Amy  </t>
  </si>
  <si>
    <t>378-387</t>
  </si>
  <si>
    <t xml:space="preserve">Au, Astina  </t>
  </si>
  <si>
    <t>3060-3061</t>
  </si>
  <si>
    <t xml:space="preserve">Au, Ho-nien  </t>
  </si>
  <si>
    <t xml:space="preserve">Au, Jacky Y. H. </t>
  </si>
  <si>
    <t xml:space="preserve">Au, Lokman  </t>
  </si>
  <si>
    <t xml:space="preserve">Au, Man Hin  </t>
  </si>
  <si>
    <t xml:space="preserve">Au, Thomas  </t>
  </si>
  <si>
    <t>3556-3559</t>
  </si>
  <si>
    <t xml:space="preserve">Au, Vivian  </t>
  </si>
  <si>
    <t>169-170</t>
  </si>
  <si>
    <t xml:space="preserve">Au Yeung, William  </t>
  </si>
  <si>
    <t xml:space="preserve">Aurum Pacific (China) Group Limited  </t>
  </si>
  <si>
    <t>3080, 6264, 9882-9883</t>
  </si>
  <si>
    <t xml:space="preserve">Austen, Jane  </t>
  </si>
  <si>
    <t xml:space="preserve">Ausupreme International Holdings Limited  </t>
  </si>
  <si>
    <t>30, 6265</t>
  </si>
  <si>
    <t xml:space="preserve">Auto Italia Holdings Limited  </t>
  </si>
  <si>
    <t>3081-3082, 9886</t>
  </si>
  <si>
    <t xml:space="preserve">Automated Systems Holdings Limited  </t>
  </si>
  <si>
    <t>3083, 9887</t>
  </si>
  <si>
    <t xml:space="preserve">AuYeung, Gloria  </t>
  </si>
  <si>
    <t xml:space="preserve">AV Concept Holdings Limited  </t>
  </si>
  <si>
    <t>33, 6268</t>
  </si>
  <si>
    <t xml:space="preserve">AVIC Joy Holdings (HK) Limited  </t>
  </si>
  <si>
    <t>3084, 9888</t>
  </si>
  <si>
    <t xml:space="preserve">Azar, Betty S. </t>
  </si>
  <si>
    <t xml:space="preserve">B &amp; S International Holdings Ltd  </t>
  </si>
  <si>
    <t>9889-9890</t>
  </si>
  <si>
    <t xml:space="preserve">Ba, Shusong  </t>
  </si>
  <si>
    <t xml:space="preserve">Baciu, Simona  </t>
  </si>
  <si>
    <t xml:space="preserve">Bai, Linghai  </t>
  </si>
  <si>
    <t xml:space="preserve">Bai, Wen-gang  </t>
  </si>
  <si>
    <t>7030-7041</t>
  </si>
  <si>
    <t xml:space="preserve">Baioo Family Interactive Limited  </t>
  </si>
  <si>
    <t>3085, 9892</t>
  </si>
  <si>
    <t xml:space="preserve">Baker, Laura  </t>
  </si>
  <si>
    <t>7157-7168</t>
  </si>
  <si>
    <t xml:space="preserve">Bamboos Health Care Holdings Limited  </t>
  </si>
  <si>
    <t>3086, 9893-9894</t>
  </si>
  <si>
    <t xml:space="preserve">Bank of China (Hong Kong) Limited  </t>
  </si>
  <si>
    <t>3087, 6269</t>
  </si>
  <si>
    <t xml:space="preserve">Bank of China Limited  </t>
  </si>
  <si>
    <t>3088, 9895</t>
  </si>
  <si>
    <t xml:space="preserve">Bank of Chongqing Co., Ltd. </t>
  </si>
  <si>
    <t xml:space="preserve">Bank of Jiujiang Co., Ltd  </t>
  </si>
  <si>
    <t xml:space="preserve">Bannon, Paul G. </t>
  </si>
  <si>
    <t xml:space="preserve">Bansal, Shikha  </t>
  </si>
  <si>
    <t>4057-4058, 4065-4068</t>
  </si>
  <si>
    <t xml:space="preserve">Bao Shen Holdings Limited  </t>
  </si>
  <si>
    <t>6270, 9897-9898</t>
  </si>
  <si>
    <t xml:space="preserve">Baoye Group Company Limited  </t>
  </si>
  <si>
    <t>6271, 9899</t>
  </si>
  <si>
    <t xml:space="preserve">Bar Pacific Group Holdings Limited  </t>
  </si>
  <si>
    <t>3090, 6272, 9900-9901</t>
  </si>
  <si>
    <t xml:space="preserve">Barr, Ruth Hill  </t>
  </si>
  <si>
    <t xml:space="preserve">Baruzzi, Agnese  </t>
  </si>
  <si>
    <t>9902-9903</t>
  </si>
  <si>
    <t xml:space="preserve">Basetrophy Group Holdings Limited  </t>
  </si>
  <si>
    <t>3092, 6273, 9904</t>
  </si>
  <si>
    <t xml:space="preserve">Bauhaus International (Holdings) Limited  </t>
  </si>
  <si>
    <t>34, 6276</t>
  </si>
  <si>
    <t xml:space="preserve">BaWang International (Group) Holding Limited  </t>
  </si>
  <si>
    <t>3094, 9905</t>
  </si>
  <si>
    <t xml:space="preserve">Bazarwala, Siddiq  </t>
  </si>
  <si>
    <t xml:space="preserve">Bbluesky Company Limited  </t>
  </si>
  <si>
    <t>3749, 4246</t>
  </si>
  <si>
    <t xml:space="preserve">Beadman, Kay Mei Ling  </t>
  </si>
  <si>
    <t xml:space="preserve">Beare, Charles  </t>
  </si>
  <si>
    <t>3567-3568, 3591-3592</t>
  </si>
  <si>
    <t xml:space="preserve">Beatty, Ken  </t>
  </si>
  <si>
    <t>7266-7269</t>
  </si>
  <si>
    <t xml:space="preserve">Beautiful China Holdings Company Limited  </t>
  </si>
  <si>
    <t>6277, 9906</t>
  </si>
  <si>
    <t xml:space="preserve">Beijing Arbitration Commission  </t>
  </si>
  <si>
    <t>10141-10142</t>
  </si>
  <si>
    <t xml:space="preserve">Beijing Chunlizhengda Medical Instruments Co., Ltd. </t>
  </si>
  <si>
    <t xml:space="preserve">Beijing Enterprises Environment Group Limited  </t>
  </si>
  <si>
    <t>3096, 9908</t>
  </si>
  <si>
    <t xml:space="preserve">Beijing Enterprises Holdings Limited  </t>
  </si>
  <si>
    <t>3097, 9909</t>
  </si>
  <si>
    <t xml:space="preserve">Beijing Enterprises Medical and Health Industry Group Limited  </t>
  </si>
  <si>
    <t>3098-3099, 9910</t>
  </si>
  <si>
    <t xml:space="preserve">Beijing Enterprises Water Group Limited  </t>
  </si>
  <si>
    <t xml:space="preserve">Beijing International Arbitration Center  </t>
  </si>
  <si>
    <t xml:space="preserve">Beijing North Star Company Limited  </t>
  </si>
  <si>
    <t xml:space="preserve">Beijing Properties (Holdings) Limited  </t>
  </si>
  <si>
    <t>6278, 9912</t>
  </si>
  <si>
    <t xml:space="preserve">Beijing Sports and Entertainment Industry Group Limited  </t>
  </si>
  <si>
    <t>3101, 9913</t>
  </si>
  <si>
    <t xml:space="preserve">BeijingWest Industries International Limited  </t>
  </si>
  <si>
    <t>3102, 9914</t>
  </si>
  <si>
    <t xml:space="preserve">Bell, Anthea  </t>
  </si>
  <si>
    <t xml:space="preserve">Bellis, David  </t>
  </si>
  <si>
    <t>36, 9915</t>
  </si>
  <si>
    <t xml:space="preserve">Berengarten, Richard  </t>
  </si>
  <si>
    <t xml:space="preserve">Best Pacific International Holdings Limited  </t>
  </si>
  <si>
    <t>3103, 9916</t>
  </si>
  <si>
    <t xml:space="preserve">BGMC International Limited  </t>
  </si>
  <si>
    <t xml:space="preserve">BHCC Holding Limited  </t>
  </si>
  <si>
    <t>3104-3105, 9917</t>
  </si>
  <si>
    <t xml:space="preserve">Bianco, Lucien  </t>
  </si>
  <si>
    <t xml:space="preserve">Bickley, Gillian  </t>
  </si>
  <si>
    <t xml:space="preserve">Bickley, Verner  </t>
  </si>
  <si>
    <t xml:space="preserve">Bilbow, Angie  </t>
  </si>
  <si>
    <t>6757-6762, 10565-10570</t>
  </si>
  <si>
    <t xml:space="preserve">Biosino Bio-Technology and Science Incorporation  </t>
  </si>
  <si>
    <t>3108, 6281, 9918</t>
  </si>
  <si>
    <t xml:space="preserve">Bird, Isabella  </t>
  </si>
  <si>
    <t xml:space="preserve">Birmingham Sports Holdings Limited  </t>
  </si>
  <si>
    <t>3110, 9919</t>
  </si>
  <si>
    <t xml:space="preserve">Bishop, Kathryn  </t>
  </si>
  <si>
    <t xml:space="preserve">Bisu Technology Group International Limited  </t>
  </si>
  <si>
    <t>6282, 9920</t>
  </si>
  <si>
    <t xml:space="preserve">Bivona, Trever G. </t>
  </si>
  <si>
    <t xml:space="preserve">Bjornson, Christen  </t>
  </si>
  <si>
    <t xml:space="preserve">Blackhall, Fiona  </t>
  </si>
  <si>
    <t xml:space="preserve">Blass, Laurie  </t>
  </si>
  <si>
    <t xml:space="preserve">Bliss, Caroline  </t>
  </si>
  <si>
    <t xml:space="preserve">Bliss, Harper  </t>
  </si>
  <si>
    <t>40-43, 3111-3112, 6283, 6954, 9922-9923</t>
  </si>
  <si>
    <t xml:space="preserve">Bll Railway Transportation Technology Holdings Company Limited  </t>
  </si>
  <si>
    <t>3113, 9924</t>
  </si>
  <si>
    <t xml:space="preserve">Blockchain Group Company Limited  </t>
  </si>
  <si>
    <t>3114-3116, 9925</t>
  </si>
  <si>
    <t xml:space="preserve">BOC Aviation Limited  </t>
  </si>
  <si>
    <t>3117-3118, 6284</t>
  </si>
  <si>
    <t xml:space="preserve">BOC Hong Kong (Holdings) Limited  </t>
  </si>
  <si>
    <t>3119-3120, 6285</t>
  </si>
  <si>
    <t xml:space="preserve">Boill Healthcare Holdings Limited  </t>
  </si>
  <si>
    <t>44, 6286</t>
  </si>
  <si>
    <t xml:space="preserve">Bokhary, N. P. J. </t>
  </si>
  <si>
    <t>22, 31-32, 54, 6266-6267, 9884-9885</t>
  </si>
  <si>
    <t xml:space="preserve">Bonjour Holdings Limited  </t>
  </si>
  <si>
    <t>3121-3122, 9926</t>
  </si>
  <si>
    <t xml:space="preserve">Booker, Edna Lee  </t>
  </si>
  <si>
    <t xml:space="preserve">Booker, Richard  </t>
  </si>
  <si>
    <t>435-438, 473-476</t>
  </si>
  <si>
    <t xml:space="preserve">Booth, Charles D. </t>
  </si>
  <si>
    <t xml:space="preserve">Bortex Global Limited  </t>
  </si>
  <si>
    <t>45, 3125, 6287, 9927</t>
  </si>
  <si>
    <t xml:space="preserve">Bosa Technology Holdings Limited  </t>
  </si>
  <si>
    <t xml:space="preserve">Breshears, Guy  </t>
  </si>
  <si>
    <t xml:space="preserve">Brewer, John  </t>
  </si>
  <si>
    <t>47-48</t>
  </si>
  <si>
    <t xml:space="preserve">Breyer, Benjamin N. </t>
  </si>
  <si>
    <t xml:space="preserve">Brichzin, Kerstin  </t>
  </si>
  <si>
    <t xml:space="preserve">Bright Smart Securities &amp; Commodities Group Limited  </t>
  </si>
  <si>
    <t>50, 6291</t>
  </si>
  <si>
    <t xml:space="preserve">Brilliant Circle Holdings International Limited  </t>
  </si>
  <si>
    <t>3139, 9930</t>
  </si>
  <si>
    <t xml:space="preserve">Brock, Denis  </t>
  </si>
  <si>
    <t xml:space="preserve">Brockman Mining Limited  </t>
  </si>
  <si>
    <t>3140, 9931</t>
  </si>
  <si>
    <t xml:space="preserve">Bronte, Emily  </t>
  </si>
  <si>
    <t xml:space="preserve">Brothers Grimm  </t>
  </si>
  <si>
    <t xml:space="preserve">Bruce, Andrew  </t>
  </si>
  <si>
    <t>3372-3373, 6449, 10161</t>
  </si>
  <si>
    <t xml:space="preserve">Bryant, Kent  </t>
  </si>
  <si>
    <t xml:space="preserve">Bu, Duomen  </t>
  </si>
  <si>
    <t xml:space="preserve">Build King Holdings Limited  </t>
  </si>
  <si>
    <t>3142, 6293</t>
  </si>
  <si>
    <t xml:space="preserve">Bulut, Orhan  </t>
  </si>
  <si>
    <t xml:space="preserve">Bun, Agnes  </t>
  </si>
  <si>
    <t xml:space="preserve">Burdon, Amanda  </t>
  </si>
  <si>
    <t>7399, 7401</t>
  </si>
  <si>
    <t xml:space="preserve">Burns, Alvin C. </t>
  </si>
  <si>
    <t>7331-7332</t>
  </si>
  <si>
    <t xml:space="preserve">Bush, Ronald F. </t>
  </si>
  <si>
    <t xml:space="preserve">But, Betty Wai Man  </t>
  </si>
  <si>
    <t xml:space="preserve">Byrnes, Andrew  </t>
  </si>
  <si>
    <t xml:space="preserve">Bzcani, Xyza Cruz  </t>
  </si>
  <si>
    <t xml:space="preserve">C Cheng Holdings Limited  </t>
  </si>
  <si>
    <t>58, 3143-3144, 6296, 9938-9939</t>
  </si>
  <si>
    <t xml:space="preserve">C.P. Lotus Corporation  </t>
  </si>
  <si>
    <t>3145-3146, 9940</t>
  </si>
  <si>
    <t xml:space="preserve">C.P. Pokphand Company Limited  </t>
  </si>
  <si>
    <t>3147-3148, 6297</t>
  </si>
  <si>
    <t xml:space="preserve">C&amp;D International Investment Group Limited  </t>
  </si>
  <si>
    <t>3149, 9941</t>
  </si>
  <si>
    <t xml:space="preserve">C&amp;N Holdings Limited  </t>
  </si>
  <si>
    <t>59, 3150, 6298, 9942</t>
  </si>
  <si>
    <t xml:space="preserve">CAA Resources Limited  </t>
  </si>
  <si>
    <t>6299, 9943</t>
  </si>
  <si>
    <t xml:space="preserve">Cai, Qing  </t>
  </si>
  <si>
    <t xml:space="preserve">Camidge, D. Ross  </t>
  </si>
  <si>
    <t xml:space="preserve">Canace Y  </t>
  </si>
  <si>
    <t>7067, 10812</t>
  </si>
  <si>
    <t xml:space="preserve">Canvest Environmental Protection Group Company Limited  </t>
  </si>
  <si>
    <t>3152, 9945</t>
  </si>
  <si>
    <t xml:space="preserve">Capinfo Company Limited  </t>
  </si>
  <si>
    <t xml:space="preserve">Capital VC Limited  </t>
  </si>
  <si>
    <t>3154, 6310</t>
  </si>
  <si>
    <t xml:space="preserve">CAR Inc  </t>
  </si>
  <si>
    <t>3155, 9947</t>
  </si>
  <si>
    <t xml:space="preserve">Carrianna Group Holdings Company Limited  </t>
  </si>
  <si>
    <t>68, 6311</t>
  </si>
  <si>
    <t xml:space="preserve">Carroll, Robyn  </t>
  </si>
  <si>
    <t xml:space="preserve">Carroll, Vanessa  </t>
  </si>
  <si>
    <t xml:space="preserve">Carry Wealth Holdings Limited  </t>
  </si>
  <si>
    <t>3156, 9949</t>
  </si>
  <si>
    <t xml:space="preserve">Casablanca Group Limited  </t>
  </si>
  <si>
    <t>3157-3158, 9950</t>
  </si>
  <si>
    <t xml:space="preserve">CBK Holdings Limited  </t>
  </si>
  <si>
    <t>69, 3160, 6313-6314, 9951</t>
  </si>
  <si>
    <t xml:space="preserve">CCID Consulting Company Limited  </t>
  </si>
  <si>
    <t>3161, 6315, 9952</t>
  </si>
  <si>
    <t xml:space="preserve">CCT Fortis Holdings Limited  </t>
  </si>
  <si>
    <t>3162, 9953</t>
  </si>
  <si>
    <t xml:space="preserve">CCT Land Holdings Limited  </t>
  </si>
  <si>
    <t>3163, 9954</t>
  </si>
  <si>
    <t xml:space="preserve">CEFC Hong Kong Financial Investment Company Limited  </t>
  </si>
  <si>
    <t xml:space="preserve">Celebrate International Holdings Limited  </t>
  </si>
  <si>
    <t>70, 3164, 6317, 9955</t>
  </si>
  <si>
    <t xml:space="preserve">Centurion Corporation Limited  </t>
  </si>
  <si>
    <t>3165, 9956</t>
  </si>
  <si>
    <t xml:space="preserve">Century City International Holdings Limited  </t>
  </si>
  <si>
    <t>3166, 9957</t>
  </si>
  <si>
    <t xml:space="preserve">Century Ginwa Retail Holdings Limited  </t>
  </si>
  <si>
    <t>71, 6318</t>
  </si>
  <si>
    <t xml:space="preserve">Century Sage Scientific Holdings Limited  </t>
  </si>
  <si>
    <t>3167, 9959</t>
  </si>
  <si>
    <t xml:space="preserve">CGN Mining Company Limited  </t>
  </si>
  <si>
    <t>3168-3169, 9960</t>
  </si>
  <si>
    <t xml:space="preserve">CGN New Energy Holdings Co., Ltd. </t>
  </si>
  <si>
    <t>3170, 9961</t>
  </si>
  <si>
    <t xml:space="preserve">Chan, Alan S. K. </t>
  </si>
  <si>
    <t xml:space="preserve">Chan, An Gee  </t>
  </si>
  <si>
    <t xml:space="preserve">Chan, Andrew C. F. </t>
  </si>
  <si>
    <t xml:space="preserve">Chan, Boski  </t>
  </si>
  <si>
    <t>4251-4253</t>
  </si>
  <si>
    <t xml:space="preserve">Chan, C. H. </t>
  </si>
  <si>
    <t>9837-9838, 9848-9852</t>
  </si>
  <si>
    <t xml:space="preserve">Chan, Cecilia  </t>
  </si>
  <si>
    <t>4216-4219</t>
  </si>
  <si>
    <t xml:space="preserve">Chan, Cecilia H. S. </t>
  </si>
  <si>
    <t xml:space="preserve">Chan, Cheryl  </t>
  </si>
  <si>
    <t xml:space="preserve">Chan, Cindy Yuen  </t>
  </si>
  <si>
    <t xml:space="preserve">Chan, Daniel  </t>
  </si>
  <si>
    <t xml:space="preserve">Chan, Dick  </t>
  </si>
  <si>
    <t xml:space="preserve">Chan, Doris  </t>
  </si>
  <si>
    <t xml:space="preserve">Chan, Grace  </t>
  </si>
  <si>
    <t>9962, 11046-11047, 11094-11096, 11241-11242</t>
  </si>
  <si>
    <t xml:space="preserve">Chan, Janet K. M. </t>
  </si>
  <si>
    <t>73-77</t>
  </si>
  <si>
    <t xml:space="preserve">Chan, Johannes M. M. </t>
  </si>
  <si>
    <t xml:space="preserve">Chan, Johannes S. C. </t>
  </si>
  <si>
    <t xml:space="preserve">Chan, Kwok Wai  </t>
  </si>
  <si>
    <t xml:space="preserve">Chan, Libby Lai-pik  </t>
  </si>
  <si>
    <t xml:space="preserve">Chan, Martin  </t>
  </si>
  <si>
    <t xml:space="preserve">Chan, Meg  </t>
  </si>
  <si>
    <t>340-351, 662-673, 3705-3710, 3992-3996</t>
  </si>
  <si>
    <t xml:space="preserve">Chan, Nathan  </t>
  </si>
  <si>
    <t xml:space="preserve">Chan, Nick  </t>
  </si>
  <si>
    <t>9812, 9935</t>
  </si>
  <si>
    <t xml:space="preserve">Chan, Peggy Pui Leng  </t>
  </si>
  <si>
    <t xml:space="preserve">Chan, Ping Tim  </t>
  </si>
  <si>
    <t xml:space="preserve">Chan, Pui Kwan  </t>
  </si>
  <si>
    <t>7008, 7010, 7012</t>
  </si>
  <si>
    <t xml:space="preserve">Chan, Russell  </t>
  </si>
  <si>
    <t xml:space="preserve">Chan, Ryan Siu-lung  </t>
  </si>
  <si>
    <t xml:space="preserve">Chan, Sherry  </t>
  </si>
  <si>
    <t xml:space="preserve">Chan, Shing-kau  </t>
  </si>
  <si>
    <t xml:space="preserve">Chan, Sin-wai  </t>
  </si>
  <si>
    <t xml:space="preserve">Chan, Siu Fai  </t>
  </si>
  <si>
    <t>4087-4090</t>
  </si>
  <si>
    <t xml:space="preserve">Chan, Sophia  </t>
  </si>
  <si>
    <t xml:space="preserve">Chan, Suze  </t>
  </si>
  <si>
    <t xml:space="preserve">Chan, Tak Hung  </t>
  </si>
  <si>
    <t>4059-4060, 4069-4070</t>
  </si>
  <si>
    <t xml:space="preserve">Chan, Tak-ming  </t>
  </si>
  <si>
    <t xml:space="preserve">Chan, Tze-chung  </t>
  </si>
  <si>
    <t>3926-3927</t>
  </si>
  <si>
    <t xml:space="preserve">Chan, Tze Chung  </t>
  </si>
  <si>
    <t>3930-3933</t>
  </si>
  <si>
    <t xml:space="preserve">Chan, W. K. </t>
  </si>
  <si>
    <t>9836, 9839, 9843-9847, 9853</t>
  </si>
  <si>
    <t xml:space="preserve">Chan, Wai Lun  </t>
  </si>
  <si>
    <t xml:space="preserve">Chan, Wendy  </t>
  </si>
  <si>
    <t xml:space="preserve">Chan, Winnie Kwai Yu  </t>
  </si>
  <si>
    <t xml:space="preserve">Chan, Woon Kei  </t>
  </si>
  <si>
    <t xml:space="preserve">Chan, Yan Yan  </t>
  </si>
  <si>
    <t xml:space="preserve">Chan-Yeung, Moira M. W. </t>
  </si>
  <si>
    <t xml:space="preserve">Chan, Yick Wai  </t>
  </si>
  <si>
    <t xml:space="preserve">Chan, Yuk-kuen  </t>
  </si>
  <si>
    <t xml:space="preserve">Chan, Yum Seung  </t>
  </si>
  <si>
    <t xml:space="preserve">Chan, Zoe  </t>
  </si>
  <si>
    <t xml:space="preserve">Chang, Arnold  </t>
  </si>
  <si>
    <t xml:space="preserve">Chang, K. Y. </t>
  </si>
  <si>
    <t>909-910, 7320</t>
  </si>
  <si>
    <t xml:space="preserve">Chang, Sing Shen  </t>
  </si>
  <si>
    <t xml:space="preserve">Chang, Su  </t>
  </si>
  <si>
    <t xml:space="preserve">Chang, Tsong-zung  </t>
  </si>
  <si>
    <t xml:space="preserve">Chao, Hing  </t>
  </si>
  <si>
    <t xml:space="preserve">Chao, Shao-an  </t>
  </si>
  <si>
    <t xml:space="preserve">Chaoda Modern Agriculture (Holdings) Limited  </t>
  </si>
  <si>
    <t>3174, 9967</t>
  </si>
  <si>
    <t xml:space="preserve">Chapman, Ryan  </t>
  </si>
  <si>
    <t>471-472, 6879-6884, 6910-6920, 10698-10700, 10717-10719</t>
  </si>
  <si>
    <t xml:space="preserve">Chau, Gladys Hon  </t>
  </si>
  <si>
    <t>3175, 10959</t>
  </si>
  <si>
    <t xml:space="preserve">Chau, Winnie  </t>
  </si>
  <si>
    <t>4051-4052, 4079-4082</t>
  </si>
  <si>
    <t xml:space="preserve">Chau, Yuk Lin  </t>
  </si>
  <si>
    <t>3699, 6719</t>
  </si>
  <si>
    <t xml:space="preserve">Chaucer, Geoggrey  </t>
  </si>
  <si>
    <t xml:space="preserve">Chen, Carolyn  </t>
  </si>
  <si>
    <t xml:space="preserve">Chen, Cathy  </t>
  </si>
  <si>
    <t xml:space="preserve">Chen Hsong Holdings Limited  </t>
  </si>
  <si>
    <t xml:space="preserve">Chen, Jimmy  </t>
  </si>
  <si>
    <t xml:space="preserve">Chen, Julie  </t>
  </si>
  <si>
    <t xml:space="preserve">Chen, Man  </t>
  </si>
  <si>
    <t xml:space="preserve">Chen, Qian  </t>
  </si>
  <si>
    <t xml:space="preserve">Chen, Ruiwen  </t>
  </si>
  <si>
    <t xml:space="preserve">Chen, Taijiu  </t>
  </si>
  <si>
    <t xml:space="preserve">Chen, Wenze  </t>
  </si>
  <si>
    <t xml:space="preserve">Chen, Xi  </t>
  </si>
  <si>
    <t xml:space="preserve">Chen, Yaqiang  </t>
  </si>
  <si>
    <t xml:space="preserve">Chen, Zhouying  </t>
  </si>
  <si>
    <t xml:space="preserve">Cheng  </t>
  </si>
  <si>
    <t>66-67</t>
  </si>
  <si>
    <t xml:space="preserve">Cheng, Angel  </t>
  </si>
  <si>
    <t>11, 3050-3051, 3406, 6478, 6748, 9802, 10208-10209</t>
  </si>
  <si>
    <t xml:space="preserve">Cheng, Benn  </t>
  </si>
  <si>
    <t xml:space="preserve">Cheng, Chi Shing  </t>
  </si>
  <si>
    <t>820-821</t>
  </si>
  <si>
    <t xml:space="preserve">Cheng, Domingo  </t>
  </si>
  <si>
    <t>143-144, 688-689, 3362, 4026-4027, 7146-7147, 10209, 10909</t>
  </si>
  <si>
    <t xml:space="preserve">Cheng, Kee Yee  </t>
  </si>
  <si>
    <t xml:space="preserve">Cheng, Marcus  </t>
  </si>
  <si>
    <t xml:space="preserve">Cheng, Maria  </t>
  </si>
  <si>
    <t xml:space="preserve">Cheng, Matthew  </t>
  </si>
  <si>
    <t xml:space="preserve">Cheng, Pei-kai  </t>
  </si>
  <si>
    <t xml:space="preserve">Cheng, Rosaline  </t>
  </si>
  <si>
    <t xml:space="preserve">Cheng, Sky  </t>
  </si>
  <si>
    <t xml:space="preserve">Cheng, Terry  </t>
  </si>
  <si>
    <t xml:space="preserve">Cheng, Yee Man  </t>
  </si>
  <si>
    <t xml:space="preserve">Cheng, Yiu Tung  </t>
  </si>
  <si>
    <t xml:space="preserve">CHerish Holdings Limited  </t>
  </si>
  <si>
    <t>83, 9970</t>
  </si>
  <si>
    <t xml:space="preserve">Cherney, Michael  </t>
  </si>
  <si>
    <t xml:space="preserve">Cheuk, W. H. </t>
  </si>
  <si>
    <t xml:space="preserve">Cheung, Cat  </t>
  </si>
  <si>
    <t xml:space="preserve">Cheung, Clara  </t>
  </si>
  <si>
    <t>777, 3079, 3128</t>
  </si>
  <si>
    <t xml:space="preserve">Cheung, Irving  </t>
  </si>
  <si>
    <t>611, 3936-3939, 4059-4060</t>
  </si>
  <si>
    <t xml:space="preserve">Cheung, Joanne  </t>
  </si>
  <si>
    <t xml:space="preserve">Cheung, Ka Ki  </t>
  </si>
  <si>
    <t>432-434</t>
  </si>
  <si>
    <t xml:space="preserve">Cheung, Kila  </t>
  </si>
  <si>
    <t xml:space="preserve">Cheung, Natalie  </t>
  </si>
  <si>
    <t xml:space="preserve">Cheung, Patrick W. S. </t>
  </si>
  <si>
    <t xml:space="preserve">Cheung, So Yi  </t>
  </si>
  <si>
    <t xml:space="preserve">Cheung, Thomas  </t>
  </si>
  <si>
    <t xml:space="preserve">Cheung, Y. M. </t>
  </si>
  <si>
    <t>6253-6254, 9832, 9855-9856, 9859-9864</t>
  </si>
  <si>
    <t xml:space="preserve">Chi Ho Development Holdings Limited  </t>
  </si>
  <si>
    <t>85, 3179, 6331, 9973</t>
  </si>
  <si>
    <t xml:space="preserve">Chia Tai Enterprises International Limited  </t>
  </si>
  <si>
    <t>3180-3181, 6332</t>
  </si>
  <si>
    <t xml:space="preserve">Chiesa, Ben  </t>
  </si>
  <si>
    <t xml:space="preserve">Chigo Holding Limited  </t>
  </si>
  <si>
    <t>6333, 9974</t>
  </si>
  <si>
    <t xml:space="preserve">Chik, Paul  </t>
  </si>
  <si>
    <t>3479, 3787, 3803, 3807</t>
  </si>
  <si>
    <t xml:space="preserve">Chin, Weng-yee  </t>
  </si>
  <si>
    <t xml:space="preserve">China 33 Media Group Limited  </t>
  </si>
  <si>
    <t>3183, 6335, 9975-9976</t>
  </si>
  <si>
    <t xml:space="preserve">China Agri-Products Exchange Limited  </t>
  </si>
  <si>
    <t>3184, 9977</t>
  </si>
  <si>
    <t xml:space="preserve">China Agroforestry Low-Carbon Holdings Limited  </t>
  </si>
  <si>
    <t>3185, 9978</t>
  </si>
  <si>
    <t xml:space="preserve">China Aircraft Leasing Group Holdings Limited  </t>
  </si>
  <si>
    <t>3186, 6336</t>
  </si>
  <si>
    <t xml:space="preserve">China All Access (Holdings) Limited  </t>
  </si>
  <si>
    <t>3187-3188, 9979</t>
  </si>
  <si>
    <t xml:space="preserve">China Aluminum Cans Holdings Limited  </t>
  </si>
  <si>
    <t>3189, 9980</t>
  </si>
  <si>
    <t xml:space="preserve">China Aluminum International Engineering Corporation Limited  </t>
  </si>
  <si>
    <t>3190, 9981</t>
  </si>
  <si>
    <t xml:space="preserve">China Aoyuan Property Group Limited  </t>
  </si>
  <si>
    <t xml:space="preserve">China Assurance Finance Group Limited  </t>
  </si>
  <si>
    <t>3191, 9982</t>
  </si>
  <si>
    <t xml:space="preserve">China Automation Group Limited  </t>
  </si>
  <si>
    <t>6338, 9983</t>
  </si>
  <si>
    <t xml:space="preserve">China Automotive Interior Decoration Holdings Limited  </t>
  </si>
  <si>
    <t>6339, 9984</t>
  </si>
  <si>
    <t xml:space="preserve">China Baofeng (International) Limited  </t>
  </si>
  <si>
    <t>3192-3193, 6340, 9985</t>
  </si>
  <si>
    <t xml:space="preserve">China Baoli Technologies Holdings Limited  </t>
  </si>
  <si>
    <t>86, 6341</t>
  </si>
  <si>
    <t xml:space="preserve">China Beidahuang Industry Group Holdings Limited  </t>
  </si>
  <si>
    <t>3194-3195, 9986</t>
  </si>
  <si>
    <t xml:space="preserve">China Best Group Holding Limited  </t>
  </si>
  <si>
    <t>6342, 9987</t>
  </si>
  <si>
    <t xml:space="preserve">China Binary Sale Technology Limited  </t>
  </si>
  <si>
    <t xml:space="preserve">China Biotech Services Holdings Limited  </t>
  </si>
  <si>
    <t>3197-3198, 6343, 9988</t>
  </si>
  <si>
    <t xml:space="preserve">China Boqi Environmental (Holding) Co., Ltd. </t>
  </si>
  <si>
    <t>3199, 9989</t>
  </si>
  <si>
    <t xml:space="preserve">China Brilliant Global Limited  </t>
  </si>
  <si>
    <t>6344, 9990-9991</t>
  </si>
  <si>
    <t xml:space="preserve">China CBM Group Company Limited  </t>
  </si>
  <si>
    <t>87, 3200, 6345, 9992-9993</t>
  </si>
  <si>
    <t xml:space="preserve">China Child Care Corporation Limited  </t>
  </si>
  <si>
    <t>88, 3201-3202, 9994</t>
  </si>
  <si>
    <t xml:space="preserve">China Citic Bank Corporation Limited  </t>
  </si>
  <si>
    <t>3203, 9995</t>
  </si>
  <si>
    <t xml:space="preserve">China City Infrastructure Group Limited  </t>
  </si>
  <si>
    <t>6346, 9996</t>
  </si>
  <si>
    <t xml:space="preserve">China Conch Venture Holdings Limited  </t>
  </si>
  <si>
    <t>3204, 9997</t>
  </si>
  <si>
    <t xml:space="preserve">China Construction Bank Corporation  </t>
  </si>
  <si>
    <t>3205, 9998</t>
  </si>
  <si>
    <t xml:space="preserve">China Daye Non-Ferrous Metals Mining Limited  </t>
  </si>
  <si>
    <t>3206, 9999</t>
  </si>
  <si>
    <t xml:space="preserve">China Demeter Financial Investments Limited  </t>
  </si>
  <si>
    <t>89, 3207, 6347, 10000</t>
  </si>
  <si>
    <t xml:space="preserve">China Display Optoelectronics Technology Holdings Limited  </t>
  </si>
  <si>
    <t>6348, 10001</t>
  </si>
  <si>
    <t xml:space="preserve">China Dynamics (Holdings) Limited  </t>
  </si>
  <si>
    <t>90, 6349</t>
  </si>
  <si>
    <t xml:space="preserve">China E-Information Technology Group Limited  </t>
  </si>
  <si>
    <t>91, 3208, 6350-6351, 10002</t>
  </si>
  <si>
    <t xml:space="preserve">China e-Wallet Payment Group Limited  </t>
  </si>
  <si>
    <t>6352, 10003</t>
  </si>
  <si>
    <t xml:space="preserve">China Eco-Farming Limited  </t>
  </si>
  <si>
    <t>92, 3209-3210, 6353, 10004</t>
  </si>
  <si>
    <t xml:space="preserve">China Electronics Huada Technology Company Limited  </t>
  </si>
  <si>
    <t>6354, 10005</t>
  </si>
  <si>
    <t xml:space="preserve">China Electronics Optics Valley Union Holding Company Limited  </t>
  </si>
  <si>
    <t>3211, 10006</t>
  </si>
  <si>
    <t xml:space="preserve">China Energy Development Holdings Limited  </t>
  </si>
  <si>
    <t>3212, 10007</t>
  </si>
  <si>
    <t xml:space="preserve">China Environmental Energy Investment Limited  </t>
  </si>
  <si>
    <t>93, 6355</t>
  </si>
  <si>
    <t xml:space="preserve">China Environmental Resources Group Limited  </t>
  </si>
  <si>
    <t>94-95, 3213</t>
  </si>
  <si>
    <t xml:space="preserve">China Everbright Greentech Limited  </t>
  </si>
  <si>
    <t>3214, 10008</t>
  </si>
  <si>
    <t xml:space="preserve">China Everbright International Limited  </t>
  </si>
  <si>
    <t>3215, 10009</t>
  </si>
  <si>
    <t xml:space="preserve">China Finance Investment Holdings Limited  </t>
  </si>
  <si>
    <t>3216, 10010</t>
  </si>
  <si>
    <t xml:space="preserve">China Financial International Investments Limited  </t>
  </si>
  <si>
    <t>3217, 10011</t>
  </si>
  <si>
    <t xml:space="preserve">China Financial Leasing Group Limited  </t>
  </si>
  <si>
    <t>3218, 10012</t>
  </si>
  <si>
    <t xml:space="preserve">China Financial Services Holdings Limited  </t>
  </si>
  <si>
    <t>3219, 10013</t>
  </si>
  <si>
    <t xml:space="preserve">China First Chemical Holdings Limited  </t>
  </si>
  <si>
    <t xml:space="preserve">China Flavors and Fragrances Company Limited  </t>
  </si>
  <si>
    <t>3220, 10014</t>
  </si>
  <si>
    <t xml:space="preserve">China Fortune Financial Group Limited  </t>
  </si>
  <si>
    <t>96-97, 10015-10016</t>
  </si>
  <si>
    <t xml:space="preserve">China Fortune Holdings Limited  </t>
  </si>
  <si>
    <t>6357, 10017</t>
  </si>
  <si>
    <t xml:space="preserve">China Fortune Investments (Holding) Limited  </t>
  </si>
  <si>
    <t>3221, 6358, 10018</t>
  </si>
  <si>
    <t xml:space="preserve">China Futex Holdings Limited  </t>
  </si>
  <si>
    <t>3222, 6359, 10019-10020</t>
  </si>
  <si>
    <t xml:space="preserve">China Golden Classic Group Limited  </t>
  </si>
  <si>
    <t>3223, 6360, 10021-10022</t>
  </si>
  <si>
    <t xml:space="preserve">China Goldjoy Group Limited  </t>
  </si>
  <si>
    <t>3224, 10023</t>
  </si>
  <si>
    <t xml:space="preserve">China Greenfresh Group Co., Ltd. </t>
  </si>
  <si>
    <t>3225, 10024</t>
  </si>
  <si>
    <t xml:space="preserve">China Greenland Broad Greenstate Group Company Limited  </t>
  </si>
  <si>
    <t xml:space="preserve">China Hanya Group Holdings Limited  </t>
  </si>
  <si>
    <t>98-99, 3226, 6361, 10026</t>
  </si>
  <si>
    <t xml:space="preserve">China Harmony New Energy Auto Holding Limited  </t>
  </si>
  <si>
    <t>3227, 10027</t>
  </si>
  <si>
    <t xml:space="preserve">China Health Group Limited  </t>
  </si>
  <si>
    <t>100, 6362</t>
  </si>
  <si>
    <t xml:space="preserve">China Healthcare Enterprise Group Limited  </t>
  </si>
  <si>
    <t>3228, 10028</t>
  </si>
  <si>
    <t xml:space="preserve">China Healthwise Holdings Limited  </t>
  </si>
  <si>
    <t xml:space="preserve">China High Precision Automation Group Limited  </t>
  </si>
  <si>
    <t>3229, 10029</t>
  </si>
  <si>
    <t xml:space="preserve">China HKBridge Holdings Limited  </t>
  </si>
  <si>
    <t xml:space="preserve">China-Hongkong Photo Products Holdings Limited  </t>
  </si>
  <si>
    <t>101, 6364</t>
  </si>
  <si>
    <t xml:space="preserve">China Huirong Financial Holdings Limited  </t>
  </si>
  <si>
    <t>3231, 10030</t>
  </si>
  <si>
    <t xml:space="preserve">China Industrial Securities International Financial Group Limited  </t>
  </si>
  <si>
    <t>102, 3232, 6365-6366, 10031</t>
  </si>
  <si>
    <t xml:space="preserve">China Innovation Investment Limited  </t>
  </si>
  <si>
    <t>3233-3234, 10032</t>
  </si>
  <si>
    <t xml:space="preserve">China Internet Investment Finance Holdings Limited  </t>
  </si>
  <si>
    <t>3235, 10033</t>
  </si>
  <si>
    <t xml:space="preserve">China Investment Development Limited  </t>
  </si>
  <si>
    <t xml:space="preserve">China Isotope &amp; Radiation Corporation  </t>
  </si>
  <si>
    <t xml:space="preserve">China ITS (Holdings) Company Limited  </t>
  </si>
  <si>
    <t>6367-6368, 10035-10036</t>
  </si>
  <si>
    <t xml:space="preserve">China Jinmao Holdings Group Limited  </t>
  </si>
  <si>
    <t xml:space="preserve">China Leon Inspection Holding Limited  </t>
  </si>
  <si>
    <t>3237, 6369</t>
  </si>
  <si>
    <t xml:space="preserve">China Literature Limited  </t>
  </si>
  <si>
    <t>3238, 10037</t>
  </si>
  <si>
    <t xml:space="preserve">China Logistics Property Holdings Co., Ltd  </t>
  </si>
  <si>
    <t>3239, 10038</t>
  </si>
  <si>
    <t xml:space="preserve">China Longyuan Power Group Corporation Limited  </t>
  </si>
  <si>
    <t>3240, 6370</t>
  </si>
  <si>
    <t xml:space="preserve">China Ludao Technology Company Limited  </t>
  </si>
  <si>
    <t>3241, 10039</t>
  </si>
  <si>
    <t xml:space="preserve">China Machinery Engineering Corporation  </t>
  </si>
  <si>
    <t xml:space="preserve">China Medical &amp; HealthCare Group Limited  </t>
  </si>
  <si>
    <t>3243, 10040</t>
  </si>
  <si>
    <t xml:space="preserve">China Merchants China Direct Investments Limited  </t>
  </si>
  <si>
    <t xml:space="preserve">China Merchants Land Limited  </t>
  </si>
  <si>
    <t>3245, 10041</t>
  </si>
  <si>
    <t xml:space="preserve">China Merchants Port Holdings Company Limited  </t>
  </si>
  <si>
    <t xml:space="preserve">China Mining Resources Group Limited  </t>
  </si>
  <si>
    <t>3247-3249</t>
  </si>
  <si>
    <t xml:space="preserve">China Minsheng Banking Corporation Limited  </t>
  </si>
  <si>
    <t>3250, 10042</t>
  </si>
  <si>
    <t xml:space="preserve">China Minsheng Financial Holding Corporation Limited  </t>
  </si>
  <si>
    <t>6371, 10043</t>
  </si>
  <si>
    <t xml:space="preserve">China Molybdenum Co., Ltd  </t>
  </si>
  <si>
    <t>3251, 10044</t>
  </si>
  <si>
    <t xml:space="preserve">China Netcom Technology Holdings Limited  </t>
  </si>
  <si>
    <t>3252, 6372, 10045</t>
  </si>
  <si>
    <t xml:space="preserve">China New City Commercial Development Limited  </t>
  </si>
  <si>
    <t>3253, 10046</t>
  </si>
  <si>
    <t xml:space="preserve">China New Town Development Company Limited  </t>
  </si>
  <si>
    <t>6373, 10047</t>
  </si>
  <si>
    <t xml:space="preserve">China NT Pharma Group Company Limited  </t>
  </si>
  <si>
    <t>6374, 10048</t>
  </si>
  <si>
    <t xml:space="preserve">China Nuclear Energy Technology Corporation Limited  </t>
  </si>
  <si>
    <t>3254, 10049</t>
  </si>
  <si>
    <t xml:space="preserve">China Ocean Fishing Holdings Limited  </t>
  </si>
  <si>
    <t>3255, 6375, 10050-10051</t>
  </si>
  <si>
    <t xml:space="preserve">China Ocean Industry Group Limited  </t>
  </si>
  <si>
    <t>6376, 10052</t>
  </si>
  <si>
    <t xml:space="preserve">China Oceanwide International Financial Limited  </t>
  </si>
  <si>
    <t xml:space="preserve">China Oil and Gas Group Limited  </t>
  </si>
  <si>
    <t>6377-6379</t>
  </si>
  <si>
    <t xml:space="preserve">China Oil Gangran Energy Group Holdings Limited  </t>
  </si>
  <si>
    <t>3257, 6380, 10053-10054</t>
  </si>
  <si>
    <t xml:space="preserve">China Oriental Group Company Limited  </t>
  </si>
  <si>
    <t>3258, 10055</t>
  </si>
  <si>
    <t xml:space="preserve">China Outfitters Holdings Limited  </t>
  </si>
  <si>
    <t>3259, 10056</t>
  </si>
  <si>
    <t xml:space="preserve">China Overseas Grand Oceans Group Limited  </t>
  </si>
  <si>
    <t xml:space="preserve">China Overseas Land &amp; Investment Limited  </t>
  </si>
  <si>
    <t>3260-3261, 6382</t>
  </si>
  <si>
    <t xml:space="preserve">China Overseas Property Holdings Limited  </t>
  </si>
  <si>
    <t>3262, 10057</t>
  </si>
  <si>
    <t xml:space="preserve">China Pacific Insurance (Group) Company Limited  </t>
  </si>
  <si>
    <t>3263, 10058</t>
  </si>
  <si>
    <t xml:space="preserve">China Parenting Network Holdings Limited  </t>
  </si>
  <si>
    <t>3264-3265, 6383</t>
  </si>
  <si>
    <t xml:space="preserve">China Partytime Culture Holdings Limited  </t>
  </si>
  <si>
    <t>6384, 10059</t>
  </si>
  <si>
    <t xml:space="preserve">China Polymetallic Mining Limited  </t>
  </si>
  <si>
    <t>3266, 6385</t>
  </si>
  <si>
    <t xml:space="preserve">China Power Clean Energy Development Company Limited  </t>
  </si>
  <si>
    <t>3267, 10060</t>
  </si>
  <si>
    <t xml:space="preserve">China Primary Energy Holdings Limited  </t>
  </si>
  <si>
    <t>104, 3268, 6386, 10061</t>
  </si>
  <si>
    <t xml:space="preserve">China Public Procurement Limited  </t>
  </si>
  <si>
    <t>3269-3270, 6387, 10062</t>
  </si>
  <si>
    <t xml:space="preserve">China Putian Food Holding Limited  </t>
  </si>
  <si>
    <t>6388, 10063</t>
  </si>
  <si>
    <t xml:space="preserve">China Qinfa Group Limited  </t>
  </si>
  <si>
    <t>3271-3272, 10064</t>
  </si>
  <si>
    <t xml:space="preserve">China Rare Earth Holdings Limited  </t>
  </si>
  <si>
    <t xml:space="preserve">China Regenerative Medicine International Limited  </t>
  </si>
  <si>
    <t>105, 3273-3274, 6389, 10066</t>
  </si>
  <si>
    <t xml:space="preserve">China Renewable Energy Investment Limited  </t>
  </si>
  <si>
    <t>3275-3276, 10067</t>
  </si>
  <si>
    <t xml:space="preserve">China Resources Beer (Holdings) Company Limited  </t>
  </si>
  <si>
    <t>3277, 10068</t>
  </si>
  <si>
    <t xml:space="preserve">China Resources Cement Holdings Limited  </t>
  </si>
  <si>
    <t>3278, 6390</t>
  </si>
  <si>
    <t xml:space="preserve">China Resources Pharmaceutical Group Limited  </t>
  </si>
  <si>
    <t>3279, 10069</t>
  </si>
  <si>
    <t xml:space="preserve">China Rongzhong Financial Holdings Company Limited  </t>
  </si>
  <si>
    <t>106, 6391</t>
  </si>
  <si>
    <t xml:space="preserve">China Ruifeng Renewable Energy Holdings Limited  </t>
  </si>
  <si>
    <t xml:space="preserve">China Rundong Auto Group Limited  </t>
  </si>
  <si>
    <t>3281, 10070</t>
  </si>
  <si>
    <t xml:space="preserve">China Saite Group Company Limited  </t>
  </si>
  <si>
    <t xml:space="preserve">China Sandi Holdings Limited  </t>
  </si>
  <si>
    <t>107, 6392</t>
  </si>
  <si>
    <t xml:space="preserve">China Sanjiang Fine Chemicals Company Limited  </t>
  </si>
  <si>
    <t>3282, 10072</t>
  </si>
  <si>
    <t xml:space="preserve">China Shanshui Cement Group Limited  </t>
  </si>
  <si>
    <t>10073-10075</t>
  </si>
  <si>
    <t xml:space="preserve">China Shenghai Food Holdings Company Limited  </t>
  </si>
  <si>
    <t>3283, 10076</t>
  </si>
  <si>
    <t xml:space="preserve">China Shineway Pharmaceutical Group Limited  </t>
  </si>
  <si>
    <t xml:space="preserve">China Shun Ke Long Holdings Limited  </t>
  </si>
  <si>
    <t>3285, 10077</t>
  </si>
  <si>
    <t xml:space="preserve">China Smarter Energy Group Holdings Limited  </t>
  </si>
  <si>
    <t xml:space="preserve">China Smartpay Group Holdings Limited  </t>
  </si>
  <si>
    <t>108, 3286, 10078-10080</t>
  </si>
  <si>
    <t xml:space="preserve">China Soft Power Technology Holdings Limited  </t>
  </si>
  <si>
    <t>109, 6394, 10081</t>
  </si>
  <si>
    <t xml:space="preserve">China Starch Holdings Limited  </t>
  </si>
  <si>
    <t>3287, 10082</t>
  </si>
  <si>
    <t xml:space="preserve">China Strategic Holdings Limited  </t>
  </si>
  <si>
    <t>3288, 10083</t>
  </si>
  <si>
    <t xml:space="preserve">China Tonghai International Financial Limited  </t>
  </si>
  <si>
    <t xml:space="preserve">China Tontine Wines Group Limited  </t>
  </si>
  <si>
    <t>3289, 10084</t>
  </si>
  <si>
    <t xml:space="preserve">China Travel International Investment Hong Kong Limited  </t>
  </si>
  <si>
    <t>3290, 10085</t>
  </si>
  <si>
    <t xml:space="preserve">China Trends Holdings Limited  </t>
  </si>
  <si>
    <t>110, 3291-3292, 6396, 10086</t>
  </si>
  <si>
    <t xml:space="preserve">China Trustful Group Limited  </t>
  </si>
  <si>
    <t>3293, 6397, 10087</t>
  </si>
  <si>
    <t xml:space="preserve">China U-Ton Holdings Limited  </t>
  </si>
  <si>
    <t>3294, 10088</t>
  </si>
  <si>
    <t xml:space="preserve">China Unienergy Group Limited  </t>
  </si>
  <si>
    <t>3295, 10089</t>
  </si>
  <si>
    <t xml:space="preserve">China Uptown Group Company Limited  </t>
  </si>
  <si>
    <t>3296-3298, 10090</t>
  </si>
  <si>
    <t xml:space="preserve">China Water Affairs Group Limited  </t>
  </si>
  <si>
    <t>111, 6398</t>
  </si>
  <si>
    <t xml:space="preserve">China Water Industry Group Limited  </t>
  </si>
  <si>
    <t>3299-3300, 10091</t>
  </si>
  <si>
    <t xml:space="preserve">China Wood Optimization (Holding) Limited  </t>
  </si>
  <si>
    <t>3301-3302, 10092</t>
  </si>
  <si>
    <t xml:space="preserve">China XLX Fertiliser Limited  </t>
  </si>
  <si>
    <t>6399-6400, 10093</t>
  </si>
  <si>
    <t xml:space="preserve">China Yurun Food Group Limited  </t>
  </si>
  <si>
    <t>3304, 10094</t>
  </si>
  <si>
    <t xml:space="preserve">China Zenith Chemical Group Limited  </t>
  </si>
  <si>
    <t>3305, 10095</t>
  </si>
  <si>
    <t xml:space="preserve">China ZhongDi Dairy Holdings Company Limited  </t>
  </si>
  <si>
    <t>3306, 10096</t>
  </si>
  <si>
    <t xml:space="preserve">Chinese Estates Holdings Limited  </t>
  </si>
  <si>
    <t>3309, 10098</t>
  </si>
  <si>
    <t xml:space="preserve">Chinese Food and Beverage Group Limited  </t>
  </si>
  <si>
    <t>112, 3310-3312, 6401-6402, 10099</t>
  </si>
  <si>
    <t xml:space="preserve">Chinese Medicine Council of Hong Kong  </t>
  </si>
  <si>
    <t>6403, 10100</t>
  </si>
  <si>
    <t xml:space="preserve">Chinese People Holdings Company Limited  </t>
  </si>
  <si>
    <t>116, 6404</t>
  </si>
  <si>
    <t xml:space="preserve">Chinese Society of International Law  </t>
  </si>
  <si>
    <t xml:space="preserve">Chinese Strategic Holdings Limited  </t>
  </si>
  <si>
    <t>117, 3313-3314, 6405, 10101-10102</t>
  </si>
  <si>
    <t xml:space="preserve">Ching, Constance  </t>
  </si>
  <si>
    <t xml:space="preserve">Ching, K. K. </t>
  </si>
  <si>
    <t xml:space="preserve">Ching, T. C. </t>
  </si>
  <si>
    <t xml:space="preserve">Chinney Alliance Group Limited  </t>
  </si>
  <si>
    <t>3315, 10103</t>
  </si>
  <si>
    <t xml:space="preserve">Chinney Investments, Limited  </t>
  </si>
  <si>
    <t>118, 10104</t>
  </si>
  <si>
    <t xml:space="preserve">Chinney Kin Wing Holdings Limited  </t>
  </si>
  <si>
    <t>3316, 10105</t>
  </si>
  <si>
    <t xml:space="preserve">Chiu, Aman  </t>
  </si>
  <si>
    <t xml:space="preserve">Chiu, Jack  </t>
  </si>
  <si>
    <t xml:space="preserve">Chiu, James  </t>
  </si>
  <si>
    <t xml:space="preserve">Chiu, Julie  </t>
  </si>
  <si>
    <t>329-330</t>
  </si>
  <si>
    <t xml:space="preserve">Chiu, Man Chung  </t>
  </si>
  <si>
    <t xml:space="preserve">Chiu, Patricia P. K. </t>
  </si>
  <si>
    <t xml:space="preserve">Chiu, Summer  </t>
  </si>
  <si>
    <t xml:space="preserve">Choi, Benny  </t>
  </si>
  <si>
    <t>10107-10108</t>
  </si>
  <si>
    <t xml:space="preserve">Choi, Sharon  </t>
  </si>
  <si>
    <t xml:space="preserve">Choi, Sunny Hee Sun  </t>
  </si>
  <si>
    <t xml:space="preserve">Choi, Sze  </t>
  </si>
  <si>
    <t>121-127</t>
  </si>
  <si>
    <t xml:space="preserve">Choi, Yyen  </t>
  </si>
  <si>
    <t xml:space="preserve">Chong Kin Group Holdings Limited  </t>
  </si>
  <si>
    <t>128, 6406</t>
  </si>
  <si>
    <t xml:space="preserve">Chong Sing Holdings Fintech Group Limited  </t>
  </si>
  <si>
    <t>3319, 6407, 10109-10110</t>
  </si>
  <si>
    <t xml:space="preserve">Chong, Wu-ling  </t>
  </si>
  <si>
    <t xml:space="preserve">Chongqing Machinery &amp; Electric Co., Ltd. </t>
  </si>
  <si>
    <t>3320, 10112</t>
  </si>
  <si>
    <t xml:space="preserve">Chou, Alex  </t>
  </si>
  <si>
    <t xml:space="preserve">Chou, Raymond  </t>
  </si>
  <si>
    <t>611, 3936-3939</t>
  </si>
  <si>
    <t xml:space="preserve">Chow, Joyce  </t>
  </si>
  <si>
    <t>4055-4056, 4083-4086</t>
  </si>
  <si>
    <t xml:space="preserve">Chow, Pui Ching  </t>
  </si>
  <si>
    <t xml:space="preserve">Chow Sang Sang Holdings International Limited  </t>
  </si>
  <si>
    <t>3321, 10113</t>
  </si>
  <si>
    <t xml:space="preserve">Chow, Stephanie  </t>
  </si>
  <si>
    <t>337-338</t>
  </si>
  <si>
    <t xml:space="preserve">Chow Tai Fook Jewellery Group Limited  </t>
  </si>
  <si>
    <t>129, 6408</t>
  </si>
  <si>
    <t xml:space="preserve">Chow, Y. F. </t>
  </si>
  <si>
    <t>9833-9835, 9840-9842</t>
  </si>
  <si>
    <t xml:space="preserve">Chow, Zoe  </t>
  </si>
  <si>
    <t xml:space="preserve">Choy, Edelynn K. </t>
  </si>
  <si>
    <t xml:space="preserve">Choy, Eric  </t>
  </si>
  <si>
    <t xml:space="preserve">Christian Family Service Centre  </t>
  </si>
  <si>
    <t xml:space="preserve">Chu, Edric  </t>
  </si>
  <si>
    <t xml:space="preserve">Chu, George  </t>
  </si>
  <si>
    <t>6489-6490</t>
  </si>
  <si>
    <t xml:space="preserve">Chu, Hing Wah  </t>
  </si>
  <si>
    <t xml:space="preserve">Chu, K. K. </t>
  </si>
  <si>
    <t xml:space="preserve">Chu Kong Petroleum and Natural Gas Steel Pipe Holdings Limited  </t>
  </si>
  <si>
    <t>3322, 10114</t>
  </si>
  <si>
    <t xml:space="preserve">Chu Kong Shipping Enterprises (Group) Company Limited  </t>
  </si>
  <si>
    <t>3323, 10115</t>
  </si>
  <si>
    <t xml:space="preserve">Chua, Cheuk Hon  </t>
  </si>
  <si>
    <t xml:space="preserve">Chua, Robert  </t>
  </si>
  <si>
    <t xml:space="preserve">Chuan Holdings Limited  </t>
  </si>
  <si>
    <t>6410, 10116</t>
  </si>
  <si>
    <t xml:space="preserve">Chuang's China Investments Limited  </t>
  </si>
  <si>
    <t xml:space="preserve">Chuang's Consortium International Limited  </t>
  </si>
  <si>
    <t xml:space="preserve">Chuk, Joanne  </t>
  </si>
  <si>
    <t>645-656, 7093-7117</t>
  </si>
  <si>
    <t xml:space="preserve">Chun, Chi-ying  </t>
  </si>
  <si>
    <t>572-577</t>
  </si>
  <si>
    <t xml:space="preserve">Chung, Andy  </t>
  </si>
  <si>
    <t xml:space="preserve">Chung, Audrey  </t>
  </si>
  <si>
    <t xml:space="preserve">Chung, Hester  </t>
  </si>
  <si>
    <t xml:space="preserve">Chung, Siu King  </t>
  </si>
  <si>
    <t xml:space="preserve">Chung, Tai Fu  </t>
  </si>
  <si>
    <t xml:space="preserve">Chung, Victoria  </t>
  </si>
  <si>
    <t xml:space="preserve">CIL Holdings Limited  </t>
  </si>
  <si>
    <t>3325, 10119</t>
  </si>
  <si>
    <t xml:space="preserve">Cimarosa, Domenico  </t>
  </si>
  <si>
    <t>6413-6421</t>
  </si>
  <si>
    <t xml:space="preserve">Cinda International Holdings Limited  </t>
  </si>
  <si>
    <t>3326-3327, 10120</t>
  </si>
  <si>
    <t xml:space="preserve">Cinquepalmi, Gianluca  </t>
  </si>
  <si>
    <t xml:space="preserve">CircuTech International Holdings Limited  </t>
  </si>
  <si>
    <t>3329, 6422, 10121-10122</t>
  </si>
  <si>
    <t xml:space="preserve">CITIC Limited  </t>
  </si>
  <si>
    <t>3330, 10123</t>
  </si>
  <si>
    <t xml:space="preserve">CITIC Resources Holdings Limited  </t>
  </si>
  <si>
    <t>3331, 6423</t>
  </si>
  <si>
    <t xml:space="preserve">CITIC Telecom International Holdings Limited  </t>
  </si>
  <si>
    <t>3332, 10124</t>
  </si>
  <si>
    <t xml:space="preserve">CL Group (Holdings) Limited  </t>
  </si>
  <si>
    <t>3337, 6424, 10125-10126</t>
  </si>
  <si>
    <t xml:space="preserve">Clark, Douglas  </t>
  </si>
  <si>
    <t>3338, 3698, 10536</t>
  </si>
  <si>
    <t xml:space="preserve">Clarke, W. S. </t>
  </si>
  <si>
    <t>14-19, 280-281, 3057, 3621, 3649, 6653, 10440-10441</t>
  </si>
  <si>
    <t xml:space="preserve">Classified Group (Holdings) Limited  </t>
  </si>
  <si>
    <t>135, 3340, 6426-6427, 10127</t>
  </si>
  <si>
    <t xml:space="preserve">Clear Media Limited  </t>
  </si>
  <si>
    <t>6428, 10128</t>
  </si>
  <si>
    <t xml:space="preserve">Clifford Modern Living Holdings Limited  </t>
  </si>
  <si>
    <t>6429, 10130</t>
  </si>
  <si>
    <t xml:space="preserve">Clift, Brendan  </t>
  </si>
  <si>
    <t xml:space="preserve">Clifton, Cary A. </t>
  </si>
  <si>
    <t>6431-6433</t>
  </si>
  <si>
    <t xml:space="preserve">Cloud Investment Holdings Limited  </t>
  </si>
  <si>
    <t>136, 3353-3354, 6434, 10132</t>
  </si>
  <si>
    <t xml:space="preserve">CMON Limited  </t>
  </si>
  <si>
    <t>3355, 6435, 10133</t>
  </si>
  <si>
    <t xml:space="preserve">CNQC International Holdings Limited  </t>
  </si>
  <si>
    <t>3356, 10134</t>
  </si>
  <si>
    <t xml:space="preserve">CNT Group Limited  </t>
  </si>
  <si>
    <t>3357, 10135</t>
  </si>
  <si>
    <t xml:space="preserve">Coastal Greenland Limited  </t>
  </si>
  <si>
    <t>138, 6436</t>
  </si>
  <si>
    <t xml:space="preserve">Cochran, Shaun  </t>
  </si>
  <si>
    <t xml:space="preserve">Cocoon Holdings Limited  </t>
  </si>
  <si>
    <t xml:space="preserve">Code Agriculture (Holdings) Limited  </t>
  </si>
  <si>
    <t>3358, 6437, 10137-10138</t>
  </si>
  <si>
    <t xml:space="preserve">Cogobuy Group  </t>
  </si>
  <si>
    <t>3359, 10139</t>
  </si>
  <si>
    <t xml:space="preserve">Cole, Jennifer Hardingham  </t>
  </si>
  <si>
    <t>790, 4046-4048, 4087-4090</t>
  </si>
  <si>
    <t xml:space="preserve">Coleman, Robert E. </t>
  </si>
  <si>
    <t xml:space="preserve">Collett, Nigel  </t>
  </si>
  <si>
    <t xml:space="preserve">Computer and Technologies Holdings Limited  </t>
  </si>
  <si>
    <t>3363, 10143</t>
  </si>
  <si>
    <t xml:space="preserve">Computime Group Limited  </t>
  </si>
  <si>
    <t>6442, 10144</t>
  </si>
  <si>
    <t xml:space="preserve">Concord New Energy Group Limited  </t>
  </si>
  <si>
    <t>3365, 10145</t>
  </si>
  <si>
    <t xml:space="preserve">Cool Link (Holdings) Limited  </t>
  </si>
  <si>
    <t>3367, 6444, 10146</t>
  </si>
  <si>
    <t xml:space="preserve">Cooper, Matthew  </t>
  </si>
  <si>
    <t xml:space="preserve">Core Economy Investment Group Limited  </t>
  </si>
  <si>
    <t xml:space="preserve">COSCO SHIPPING International (Hong Kong) Co., Ltd. </t>
  </si>
  <si>
    <t>6445, 10149</t>
  </si>
  <si>
    <t xml:space="preserve">Cosmopolitan International Holdings Limited  </t>
  </si>
  <si>
    <t>3369, 10151</t>
  </si>
  <si>
    <t xml:space="preserve">Costa, C. D. N. </t>
  </si>
  <si>
    <t xml:space="preserve">Country Garden Holdings Company Limited  </t>
  </si>
  <si>
    <t>3370, 6446</t>
  </si>
  <si>
    <t xml:space="preserve">Courage Investment Group Limited  </t>
  </si>
  <si>
    <t>6447, 10152</t>
  </si>
  <si>
    <t xml:space="preserve">CPM Group Limited  </t>
  </si>
  <si>
    <t>3371, 10153</t>
  </si>
  <si>
    <t xml:space="preserve">Cranston, Maurice  </t>
  </si>
  <si>
    <t xml:space="preserve">Crocodile Garments Limited  </t>
  </si>
  <si>
    <t>3374, 10162</t>
  </si>
  <si>
    <t xml:space="preserve">Cross, I. Grenville  </t>
  </si>
  <si>
    <t xml:space="preserve">CROSSTEC Group Holdings Limited  </t>
  </si>
  <si>
    <t>3375, 10163</t>
  </si>
  <si>
    <t xml:space="preserve">Crowell, Todd  </t>
  </si>
  <si>
    <t xml:space="preserve">Crystal International Group Limited  </t>
  </si>
  <si>
    <t>3377, 10164</t>
  </si>
  <si>
    <t xml:space="preserve">CST Group Limited  </t>
  </si>
  <si>
    <t>154, 6452</t>
  </si>
  <si>
    <t xml:space="preserve">Cubic Research Network  </t>
  </si>
  <si>
    <t xml:space="preserve">Cui, Shaohua  </t>
  </si>
  <si>
    <t xml:space="preserve">Cullen, Richard  </t>
  </si>
  <si>
    <t xml:space="preserve">Cunningham, Lisa Peony  </t>
  </si>
  <si>
    <t xml:space="preserve">Curator Team of the Typography and Sea of Words Exhibition  </t>
  </si>
  <si>
    <t xml:space="preserve">CWT International Limited  </t>
  </si>
  <si>
    <t>6453, 10165</t>
  </si>
  <si>
    <t xml:space="preserve">Cybernaut International Holdings Company Limited  </t>
  </si>
  <si>
    <t>6454, 10166</t>
  </si>
  <si>
    <t xml:space="preserve">Cypel, Marcelo  </t>
  </si>
  <si>
    <t xml:space="preserve">D&amp;G Technology Holding Company Limited  </t>
  </si>
  <si>
    <t>3378, 10167</t>
  </si>
  <si>
    <t xml:space="preserve">Da Ming International Holdings Limited  </t>
  </si>
  <si>
    <t>3379, 10168</t>
  </si>
  <si>
    <t xml:space="preserve">Da Roza, Antonio M. </t>
  </si>
  <si>
    <t xml:space="preserve">DaChan Food (Asia) Limited  </t>
  </si>
  <si>
    <t>6456, 10169</t>
  </si>
  <si>
    <t xml:space="preserve">Dah Chong Hong Holdings Limited  </t>
  </si>
  <si>
    <t>3380, 10170</t>
  </si>
  <si>
    <t xml:space="preserve">Dah Sing Bank, Limited  </t>
  </si>
  <si>
    <t xml:space="preserve">Dah Sing Banking Group Limited  </t>
  </si>
  <si>
    <t xml:space="preserve">Dah Sing Financial Holdings Limited  </t>
  </si>
  <si>
    <t xml:space="preserve">Dai, Guofu  </t>
  </si>
  <si>
    <t xml:space="preserve">Dai, J. G. </t>
  </si>
  <si>
    <t xml:space="preserve">Daido Group Limited  </t>
  </si>
  <si>
    <t>3384-3385, 10171</t>
  </si>
  <si>
    <t xml:space="preserve">Dairy Farm International Holdings Limited  </t>
  </si>
  <si>
    <t xml:space="preserve">Daisho Microline Holdings Limited  </t>
  </si>
  <si>
    <t>156, 6457</t>
  </si>
  <si>
    <t xml:space="preserve">Dale, Melissa S. </t>
  </si>
  <si>
    <t xml:space="preserve">Dali Foods Group Company Limited  </t>
  </si>
  <si>
    <t xml:space="preserve">Dallas, Don  </t>
  </si>
  <si>
    <t>504-520, 6932-6945, 10721</t>
  </si>
  <si>
    <t xml:space="preserve">Daohe Global Group Limited  </t>
  </si>
  <si>
    <t>157, 3388, 10173</t>
  </si>
  <si>
    <t xml:space="preserve">David Cow  </t>
  </si>
  <si>
    <t xml:space="preserve">Dawnrays Pharmaceutical (Holdings) Limited  </t>
  </si>
  <si>
    <t>3389, 10175</t>
  </si>
  <si>
    <t xml:space="preserve">Day, Rachel  </t>
  </si>
  <si>
    <t xml:space="preserve">DCB Holdings Limited  </t>
  </si>
  <si>
    <t>6459, 10176</t>
  </si>
  <si>
    <t xml:space="preserve">Delettre, Cyril  </t>
  </si>
  <si>
    <t>6613-6614</t>
  </si>
  <si>
    <t xml:space="preserve">Delgado, Juan  </t>
  </si>
  <si>
    <t xml:space="preserve">Deng, Ruyi  </t>
  </si>
  <si>
    <t>3124, 3368, 4241</t>
  </si>
  <si>
    <t xml:space="preserve">Deng, Tao  </t>
  </si>
  <si>
    <t xml:space="preserve">Denox Environmental &amp; Technology Holdings Limited  </t>
  </si>
  <si>
    <t>3394, 10179</t>
  </si>
  <si>
    <t xml:space="preserve">Design 360 Magazine  </t>
  </si>
  <si>
    <t xml:space="preserve">Deson Construction International Holdings Limited  </t>
  </si>
  <si>
    <t>164, 3396, 6461, 10181-10182</t>
  </si>
  <si>
    <t xml:space="preserve">Deson Development International Holdings Limited  </t>
  </si>
  <si>
    <t>165, 6462, 10183</t>
  </si>
  <si>
    <t xml:space="preserve">Destremau, Margaux  </t>
  </si>
  <si>
    <t xml:space="preserve">Dhaliwal, Sharon  </t>
  </si>
  <si>
    <t>28, 767, 7173, 10914</t>
  </si>
  <si>
    <t xml:space="preserve">Dickens, Charles  </t>
  </si>
  <si>
    <t xml:space="preserve">Dickson Concepts (International) Limited  </t>
  </si>
  <si>
    <t>166, 6469</t>
  </si>
  <si>
    <t xml:space="preserve">Digital China Holdings Limited  </t>
  </si>
  <si>
    <t>6470, 10189</t>
  </si>
  <si>
    <t xml:space="preserve">Digital Domain Holdings Limited  </t>
  </si>
  <si>
    <t>6471, 10190</t>
  </si>
  <si>
    <t xml:space="preserve">Digital Hollywood Interactive Limited  </t>
  </si>
  <si>
    <t>6472, 10191</t>
  </si>
  <si>
    <t xml:space="preserve">Dillon, Christopher  </t>
  </si>
  <si>
    <t xml:space="preserve">Ding, Benrong  </t>
  </si>
  <si>
    <t xml:space="preserve">Ding He Mining Holdings Limited  </t>
  </si>
  <si>
    <t xml:space="preserve">DingDing  </t>
  </si>
  <si>
    <t>6839-6844</t>
  </si>
  <si>
    <t xml:space="preserve">DiPecoraro, Sravaniya  </t>
  </si>
  <si>
    <t>3397-3399, 10192</t>
  </si>
  <si>
    <t xml:space="preserve">Directel Holdings Limited  </t>
  </si>
  <si>
    <t>168, 3400, 6474-6475, 10193</t>
  </si>
  <si>
    <t xml:space="preserve">DLC Asia Limited  </t>
  </si>
  <si>
    <t xml:space="preserve">Dong, Ziyun  </t>
  </si>
  <si>
    <t xml:space="preserve">DongDong  </t>
  </si>
  <si>
    <t xml:space="preserve">Dongguang Chemical Limited  </t>
  </si>
  <si>
    <t xml:space="preserve">Dongjiang Environmental Company Limited  </t>
  </si>
  <si>
    <t>3404, 10203</t>
  </si>
  <si>
    <t xml:space="preserve">Dongyue Group Limited  </t>
  </si>
  <si>
    <t>3405, 10204</t>
  </si>
  <si>
    <t xml:space="preserve">Doong, Hope  </t>
  </si>
  <si>
    <t xml:space="preserve">Downey, Michael  </t>
  </si>
  <si>
    <t>3627, 6660, 10450-10451</t>
  </si>
  <si>
    <t xml:space="preserve">Downie, Michael  </t>
  </si>
  <si>
    <t>3823-3828</t>
  </si>
  <si>
    <t xml:space="preserve">Dowway Holdings Limited  </t>
  </si>
  <si>
    <t>10205-10206</t>
  </si>
  <si>
    <t xml:space="preserve">Doyle, Arthur Conan  </t>
  </si>
  <si>
    <t>174, 10207</t>
  </si>
  <si>
    <t xml:space="preserve">Doyle, Christopher  </t>
  </si>
  <si>
    <t>6476-6477</t>
  </si>
  <si>
    <t xml:space="preserve">Dragon Crown Group Holdings Limited  </t>
  </si>
  <si>
    <t>3407, 10210</t>
  </si>
  <si>
    <t xml:space="preserve">Dragon Rise Group Holdings Limited  </t>
  </si>
  <si>
    <t>6479, 10211</t>
  </si>
  <si>
    <t xml:space="preserve">Drake, Duke  </t>
  </si>
  <si>
    <t xml:space="preserve">Dream International Limited  </t>
  </si>
  <si>
    <t>3409, 10212</t>
  </si>
  <si>
    <t xml:space="preserve">DTXS Silk Road Investment Holdings Company Limited  </t>
  </si>
  <si>
    <t>6480, 10214</t>
  </si>
  <si>
    <t xml:space="preserve">Du, Keke  </t>
  </si>
  <si>
    <t xml:space="preserve">Dutta, Ujan  </t>
  </si>
  <si>
    <t xml:space="preserve">Dyer, Carol  </t>
  </si>
  <si>
    <t xml:space="preserve">Dynamic Holdings Limited  </t>
  </si>
  <si>
    <t>3410, 10216</t>
  </si>
  <si>
    <t xml:space="preserve">Dzierzawska, Zosia  </t>
  </si>
  <si>
    <t xml:space="preserve">E. Bon Holdings Limited  </t>
  </si>
  <si>
    <t>175, 6481</t>
  </si>
  <si>
    <t xml:space="preserve">Eagle Asset Management (CP) Limited  </t>
  </si>
  <si>
    <t>3411-3412, 6482</t>
  </si>
  <si>
    <t xml:space="preserve">Eagle, Kathryn  </t>
  </si>
  <si>
    <t xml:space="preserve">Eagle Legend Asia Limited  </t>
  </si>
  <si>
    <t>3413-3414, 6483</t>
  </si>
  <si>
    <t xml:space="preserve">Earle, Joe  </t>
  </si>
  <si>
    <t xml:space="preserve">Earnest Investments Holdings Limited  </t>
  </si>
  <si>
    <t xml:space="preserve">Earnshaw, Graham  </t>
  </si>
  <si>
    <t xml:space="preserve">Earthasia International Holdings Limited  </t>
  </si>
  <si>
    <t>3417, 10217</t>
  </si>
  <si>
    <t xml:space="preserve">Easy One Financial Group Limited  </t>
  </si>
  <si>
    <t>180, 6484</t>
  </si>
  <si>
    <t xml:space="preserve">Echo International Holdings Group Limited  </t>
  </si>
  <si>
    <t>3418, 6485, 10218</t>
  </si>
  <si>
    <t xml:space="preserve">ECI Technology Holdings Limited  </t>
  </si>
  <si>
    <t>181-182, 3419</t>
  </si>
  <si>
    <t xml:space="preserve">Eco-Tek Holdings Limited  </t>
  </si>
  <si>
    <t>183-184, 3420, 6486-6487</t>
  </si>
  <si>
    <t xml:space="preserve">EcoGreen International Group Limited  </t>
  </si>
  <si>
    <t>3421, 10219</t>
  </si>
  <si>
    <t xml:space="preserve">Editorial Group on Splendour@15  </t>
  </si>
  <si>
    <t xml:space="preserve">Education Bureau. Curriculum Development Institute. Liberal Studies Section  </t>
  </si>
  <si>
    <t>10220-10224</t>
  </si>
  <si>
    <t xml:space="preserve">Education Bureau. Curriculum Development Institute. Native-speaking English Teacher Section  </t>
  </si>
  <si>
    <t>10225-10248</t>
  </si>
  <si>
    <t xml:space="preserve">Education Bureau. Curriculum Development Institute. Personal, Social and Humanities Education Section  </t>
  </si>
  <si>
    <t>3422, 6492-6499</t>
  </si>
  <si>
    <t xml:space="preserve">Edvance International Holdings Limited  </t>
  </si>
  <si>
    <t>185, 3423, 6500-6501, 10250</t>
  </si>
  <si>
    <t xml:space="preserve">eForce Holdings Limited  </t>
  </si>
  <si>
    <t>186-187, 3424-3426, 10251</t>
  </si>
  <si>
    <t xml:space="preserve">EJE (Hong Kong) Holdings Limited  </t>
  </si>
  <si>
    <t>3427, 6502, 10252-10253</t>
  </si>
  <si>
    <t xml:space="preserve">Elec &amp; Eltek International Company Limited  </t>
  </si>
  <si>
    <t>3428, 10254</t>
  </si>
  <si>
    <t xml:space="preserve">Electrical and Mechanical Services Department  </t>
  </si>
  <si>
    <t xml:space="preserve">Elegance Commercial and Financial Printing Group Limited  </t>
  </si>
  <si>
    <t>6503-6505</t>
  </si>
  <si>
    <t xml:space="preserve">Elegance Optical International Holdings Limited  </t>
  </si>
  <si>
    <t>188, 6506</t>
  </si>
  <si>
    <t xml:space="preserve">Elife Holdings Limited  </t>
  </si>
  <si>
    <t>189, 6507</t>
  </si>
  <si>
    <t xml:space="preserve">Ell Environmental Holdings Limited  </t>
  </si>
  <si>
    <t xml:space="preserve">Embry Holdings Limited  </t>
  </si>
  <si>
    <t>3430, 6508</t>
  </si>
  <si>
    <t xml:space="preserve">Emperor Capital Group Limited  </t>
  </si>
  <si>
    <t>190, 6509</t>
  </si>
  <si>
    <t xml:space="preserve">Emperor Culture Group Limited  </t>
  </si>
  <si>
    <t>191, 10257</t>
  </si>
  <si>
    <t xml:space="preserve">Emperor Entertainment Hotel Limited  </t>
  </si>
  <si>
    <t>6510, 10258</t>
  </si>
  <si>
    <t xml:space="preserve">Emperor International Holdings Limited  </t>
  </si>
  <si>
    <t>6511, 10259</t>
  </si>
  <si>
    <t xml:space="preserve">Emperor Watch &amp; Jewellery Limited  </t>
  </si>
  <si>
    <t>3432, 6512</t>
  </si>
  <si>
    <t xml:space="preserve">Encarnacao, Jose Miguel  </t>
  </si>
  <si>
    <t>10421-10423</t>
  </si>
  <si>
    <t xml:space="preserve">Energy International Investments Holdings Limited  </t>
  </si>
  <si>
    <t>3433, 10261</t>
  </si>
  <si>
    <t xml:space="preserve">Enterprise Development Holdings Limited  </t>
  </si>
  <si>
    <t>3442-3444, 10262</t>
  </si>
  <si>
    <t xml:space="preserve">Enviro Energy International Holdings Limited  </t>
  </si>
  <si>
    <t>3445, 10263</t>
  </si>
  <si>
    <t xml:space="preserve">EPI (Holdings) Limited  </t>
  </si>
  <si>
    <t>3446, 10264</t>
  </si>
  <si>
    <t xml:space="preserve">Equal Opportunities Commission  </t>
  </si>
  <si>
    <t xml:space="preserve">Espinasse, Philippe  </t>
  </si>
  <si>
    <t xml:space="preserve">Esprit Holdings Limited  </t>
  </si>
  <si>
    <t xml:space="preserve">Esser, Diana  </t>
  </si>
  <si>
    <t>10846-10864, 11046-11047, 11241-11242</t>
  </si>
  <si>
    <t>3448, 10266</t>
  </si>
  <si>
    <t xml:space="preserve">eSun Holdings Limited  </t>
  </si>
  <si>
    <t>3449, 10267</t>
  </si>
  <si>
    <t xml:space="preserve">ETS Group Limited  </t>
  </si>
  <si>
    <t>3450-3451, 6551, 10268</t>
  </si>
  <si>
    <t xml:space="preserve">Ever Harvest Group Holdings Limited  </t>
  </si>
  <si>
    <t>3452, 10269</t>
  </si>
  <si>
    <t xml:space="preserve">Everbright Grand China Assets Limited  </t>
  </si>
  <si>
    <t>6552, 10270</t>
  </si>
  <si>
    <t xml:space="preserve">EverChina Int'l Holdings Company Limited  </t>
  </si>
  <si>
    <t>221, 6553</t>
  </si>
  <si>
    <t xml:space="preserve">Evergreen International Holdings Limited  </t>
  </si>
  <si>
    <t>3453, 10271</t>
  </si>
  <si>
    <t xml:space="preserve">Evergreen Products Group Limited  </t>
  </si>
  <si>
    <t>3454, 10272</t>
  </si>
  <si>
    <t xml:space="preserve">EVOC Intelligent Technology Company Limited  </t>
  </si>
  <si>
    <t>6554, 10273</t>
  </si>
  <si>
    <t xml:space="preserve">Excalibur Global Financial Holdings Limited  </t>
  </si>
  <si>
    <t>3455, 6555, 10274-10275</t>
  </si>
  <si>
    <t xml:space="preserve">Executive Committee of the Hong Kong Outstanding Tertiary Students' Services Association  </t>
  </si>
  <si>
    <t xml:space="preserve">Extrawell Pharmaceutical Holdings Limited  </t>
  </si>
  <si>
    <t>223, 6556</t>
  </si>
  <si>
    <t xml:space="preserve">Faber, Marion  </t>
  </si>
  <si>
    <t xml:space="preserve">Fan, Angel Yim Hung  </t>
  </si>
  <si>
    <t xml:space="preserve">Fan, Anthea Wan-jen  </t>
  </si>
  <si>
    <t xml:space="preserve">Fan, Xing  </t>
  </si>
  <si>
    <t xml:space="preserve">Fang, Xia  </t>
  </si>
  <si>
    <t xml:space="preserve">Far East Global Group Limited  </t>
  </si>
  <si>
    <t>3460, 10287</t>
  </si>
  <si>
    <t xml:space="preserve">Farrell, Jo  </t>
  </si>
  <si>
    <t xml:space="preserve">FDG Electric Vehicles Limited  </t>
  </si>
  <si>
    <t>225-226, 10289-10290</t>
  </si>
  <si>
    <t xml:space="preserve">FDG Kinetic Limited  </t>
  </si>
  <si>
    <t>6558-6559</t>
  </si>
  <si>
    <t xml:space="preserve">Feishang Anthracite Resources Limited  </t>
  </si>
  <si>
    <t>3461, 10291</t>
  </si>
  <si>
    <t xml:space="preserve">Feishang Non-metal Materials Technology Limited  </t>
  </si>
  <si>
    <t>6560-6561, 10292</t>
  </si>
  <si>
    <t xml:space="preserve">Feldman, Thea  </t>
  </si>
  <si>
    <t xml:space="preserve">Feng, William  </t>
  </si>
  <si>
    <t xml:space="preserve">Ferguson, Nick  </t>
  </si>
  <si>
    <t>9875-9877</t>
  </si>
  <si>
    <t xml:space="preserve">Ferrara, Francesco  </t>
  </si>
  <si>
    <t xml:space="preserve">Ferri, Giuliano  </t>
  </si>
  <si>
    <t>227-228</t>
  </si>
  <si>
    <t xml:space="preserve">FIH Mobile Limited  </t>
  </si>
  <si>
    <t>3462-3464, 6563</t>
  </si>
  <si>
    <t xml:space="preserve">Filosso, Pier Luigi  </t>
  </si>
  <si>
    <t xml:space="preserve">Finsoft Financial Investment Holdings Limited  </t>
  </si>
  <si>
    <t>229, 3465, 6564-6565, 10294</t>
  </si>
  <si>
    <t xml:space="preserve">Fiorin, Fabiano  </t>
  </si>
  <si>
    <t xml:space="preserve">Fire Rock Holdings Limited  </t>
  </si>
  <si>
    <t>3466, 6566, 10295</t>
  </si>
  <si>
    <t xml:space="preserve">First Credit Finance Group Limited  </t>
  </si>
  <si>
    <t>3467, 6567, 10296-10297</t>
  </si>
  <si>
    <t xml:space="preserve">First Initiative Foundation  </t>
  </si>
  <si>
    <t xml:space="preserve">Fisher, Michael J. </t>
  </si>
  <si>
    <t xml:space="preserve">Fletcher, Carissa  </t>
  </si>
  <si>
    <t xml:space="preserve">Flyke International Holdings Limited  </t>
  </si>
  <si>
    <t>3468-3469, 10299</t>
  </si>
  <si>
    <t xml:space="preserve">Foli, Gianluca  </t>
  </si>
  <si>
    <t xml:space="preserve">Fong, Felicity  </t>
  </si>
  <si>
    <t xml:space="preserve">Fong, Gilbert C. F. </t>
  </si>
  <si>
    <t xml:space="preserve">Fong, So  </t>
  </si>
  <si>
    <t xml:space="preserve">Fong, Stephanie  </t>
  </si>
  <si>
    <t>10313-10314</t>
  </si>
  <si>
    <t xml:space="preserve">Fong, Tze Wing  </t>
  </si>
  <si>
    <t xml:space="preserve">Food Idea Holdings Limited  </t>
  </si>
  <si>
    <t>231, 3471-3472, 6570, 10300</t>
  </si>
  <si>
    <t xml:space="preserve">Food Wise Holdings Limited  </t>
  </si>
  <si>
    <t>232, 6571</t>
  </si>
  <si>
    <t xml:space="preserve">Fortin, Mathieu  </t>
  </si>
  <si>
    <t xml:space="preserve">Fortune Sun (China) Holdings Limited  </t>
  </si>
  <si>
    <t xml:space="preserve">Foster, Ian  </t>
  </si>
  <si>
    <t xml:space="preserve">Fosun Foundation  </t>
  </si>
  <si>
    <t xml:space="preserve">Fosun Foundation Shanghai  </t>
  </si>
  <si>
    <t>4297, 10965</t>
  </si>
  <si>
    <t xml:space="preserve">Fosun International Limited  </t>
  </si>
  <si>
    <t xml:space="preserve">Fountain Set (Holdings) Limited  </t>
  </si>
  <si>
    <t>3473, 6576</t>
  </si>
  <si>
    <t xml:space="preserve">Four Seas Mercantile Holdings Limited  </t>
  </si>
  <si>
    <t>233, 6577</t>
  </si>
  <si>
    <t xml:space="preserve">Fourcaud, Fabien  </t>
  </si>
  <si>
    <t xml:space="preserve">Freetech Road Recycling Technology (Holdings) Limited  </t>
  </si>
  <si>
    <t>6578, 10302</t>
  </si>
  <si>
    <t xml:space="preserve">French, Alan  </t>
  </si>
  <si>
    <t>3475-3476</t>
  </si>
  <si>
    <t xml:space="preserve">Freud, Sigmund  </t>
  </si>
  <si>
    <t xml:space="preserve">Friedman, Howard S  </t>
  </si>
  <si>
    <t>7333-7335</t>
  </si>
  <si>
    <t xml:space="preserve">Friends Cultural  </t>
  </si>
  <si>
    <t xml:space="preserve">Frontier Services Group Limited  </t>
  </si>
  <si>
    <t>6579, 10303</t>
  </si>
  <si>
    <t xml:space="preserve">FSE Engineering Holdings Limited  </t>
  </si>
  <si>
    <t xml:space="preserve">Fu, Jun  </t>
  </si>
  <si>
    <t>3052, 3175, 4097, 4132, 4399, 4419, 4429</t>
  </si>
  <si>
    <t xml:space="preserve">Fufeng Group Limited  </t>
  </si>
  <si>
    <t>3478, 10304</t>
  </si>
  <si>
    <t xml:space="preserve">Fujiwara, Chikara  </t>
  </si>
  <si>
    <t xml:space="preserve">Fukuda, Tomohiro  </t>
  </si>
  <si>
    <t>10655-10656</t>
  </si>
  <si>
    <t xml:space="preserve">Fullsun International Holdings Group Co., Limited  </t>
  </si>
  <si>
    <t xml:space="preserve">Fulum Group Holdings Limited  </t>
  </si>
  <si>
    <t>236, 6582</t>
  </si>
  <si>
    <t xml:space="preserve">Fung, Andrew  </t>
  </si>
  <si>
    <t xml:space="preserve">Fung, Cosmo  </t>
  </si>
  <si>
    <t xml:space="preserve">Fung, Doris  </t>
  </si>
  <si>
    <t>3341-3342</t>
  </si>
  <si>
    <t xml:space="preserve">Fung, Elliot J. </t>
  </si>
  <si>
    <t xml:space="preserve">Fung, Hilda  </t>
  </si>
  <si>
    <t xml:space="preserve">Fung, Lynn  </t>
  </si>
  <si>
    <t xml:space="preserve">Fung, Victor  </t>
  </si>
  <si>
    <t xml:space="preserve">Fung, Yuk-sung  </t>
  </si>
  <si>
    <t xml:space="preserve">Furniss, Tracey  </t>
  </si>
  <si>
    <t xml:space="preserve">Fuste, Roberto  </t>
  </si>
  <si>
    <t xml:space="preserve">Future Bright Holdings Limited  </t>
  </si>
  <si>
    <t>3483, 10315</t>
  </si>
  <si>
    <t xml:space="preserve">Future Data Group Limited  </t>
  </si>
  <si>
    <t>3484-3487, 6583, 10316</t>
  </si>
  <si>
    <t xml:space="preserve">Fuyao Glass Industry Group Co., Ltd. </t>
  </si>
  <si>
    <t>3488, 6584</t>
  </si>
  <si>
    <t xml:space="preserve">FY Financial (Shenzhen) Co., Ltd  </t>
  </si>
  <si>
    <t>3489, 6585, 10317-10318</t>
  </si>
  <si>
    <t xml:space="preserve">G &amp; M Holdings Limited  </t>
  </si>
  <si>
    <t>3490, 10319</t>
  </si>
  <si>
    <t xml:space="preserve">G-Resources Group Limited  </t>
  </si>
  <si>
    <t>3491, 6586, 10320</t>
  </si>
  <si>
    <t xml:space="preserve">Gain Plus Holdings Limited  </t>
  </si>
  <si>
    <t>3492, 6587, 10321</t>
  </si>
  <si>
    <t xml:space="preserve">Gallagher, Nashua  </t>
  </si>
  <si>
    <t xml:space="preserve">Gameone Holdings Limited  </t>
  </si>
  <si>
    <t>3494, 6588, 10322-10323</t>
  </si>
  <si>
    <t xml:space="preserve">Gan, Graham  </t>
  </si>
  <si>
    <t xml:space="preserve">Gantschev, Ivan  </t>
  </si>
  <si>
    <t xml:space="preserve">Gao, Hua  </t>
  </si>
  <si>
    <t xml:space="preserve">Gao, Mobo C. F. </t>
  </si>
  <si>
    <t xml:space="preserve">Gao, Qifeng  </t>
  </si>
  <si>
    <t xml:space="preserve">Gao, Xingjian  </t>
  </si>
  <si>
    <t xml:space="preserve">Garrett, Richard J. </t>
  </si>
  <si>
    <t xml:space="preserve">GCL New Energy Holdings Limited  </t>
  </si>
  <si>
    <t>6589, 10327</t>
  </si>
  <si>
    <t xml:space="preserve">Ge, Junbo  </t>
  </si>
  <si>
    <t xml:space="preserve">Gearhart, Susan L. </t>
  </si>
  <si>
    <t xml:space="preserve">Geely Automobile Holdings Limited  </t>
  </si>
  <si>
    <t>238-239, 3498-3499, 10328-10329</t>
  </si>
  <si>
    <t xml:space="preserve">Genertec Universal Medical Group Company Limited  </t>
  </si>
  <si>
    <t xml:space="preserve">Genes Tech Group Holdings Company Limited  </t>
  </si>
  <si>
    <t>240, 3501, 6590, 10331-10332</t>
  </si>
  <si>
    <t xml:space="preserve">Geng, Yan  </t>
  </si>
  <si>
    <t xml:space="preserve">Genscript Biotech Corporation  </t>
  </si>
  <si>
    <t xml:space="preserve">GET Holdings Limited  </t>
  </si>
  <si>
    <t>3503, 10333</t>
  </si>
  <si>
    <t xml:space="preserve">Giancoli, Douglas C. </t>
  </si>
  <si>
    <t xml:space="preserve">Gilbert, Roy  </t>
  </si>
  <si>
    <t>3577-3582</t>
  </si>
  <si>
    <t xml:space="preserve">Gilchrist, Brian  </t>
  </si>
  <si>
    <t xml:space="preserve">Gill, Amar  </t>
  </si>
  <si>
    <t>6458, 6557, 6648, 7079, 7284, 7290, 7355</t>
  </si>
  <si>
    <t xml:space="preserve">Gill, Christopher  </t>
  </si>
  <si>
    <t xml:space="preserve">Giordano International Limited  </t>
  </si>
  <si>
    <t>3504, 6591</t>
  </si>
  <si>
    <t xml:space="preserve">Girard, Greg  </t>
  </si>
  <si>
    <t xml:space="preserve">Glimelius, Bengt  </t>
  </si>
  <si>
    <t xml:space="preserve">Global Bio-Chem Technology Group Company Limited  </t>
  </si>
  <si>
    <t>6594, 10334</t>
  </si>
  <si>
    <t xml:space="preserve">Global Brands Group Holding Limited  </t>
  </si>
  <si>
    <t>242, 6595</t>
  </si>
  <si>
    <t xml:space="preserve">Global International Credit Group Limited  </t>
  </si>
  <si>
    <t>3505, 10335</t>
  </si>
  <si>
    <t xml:space="preserve">Global Link Communications Holdings Limited  </t>
  </si>
  <si>
    <t>243, 3506, 6596-6597, 10336</t>
  </si>
  <si>
    <t xml:space="preserve">Global Sweeteners Holdings Limited  </t>
  </si>
  <si>
    <t>6598, 10337</t>
  </si>
  <si>
    <t xml:space="preserve">Glofcheski, Rick  </t>
  </si>
  <si>
    <t xml:space="preserve">Goal Rise Logistics (China) Holdings Limited  </t>
  </si>
  <si>
    <t>245, 3507, 6600, 10339-10340</t>
  </si>
  <si>
    <t xml:space="preserve">Gold-Finance Holdings Limited  </t>
  </si>
  <si>
    <t>246, 6601</t>
  </si>
  <si>
    <t xml:space="preserve">Gold Peak Industries (Holdings) Limited  </t>
  </si>
  <si>
    <t>247, 6602</t>
  </si>
  <si>
    <t xml:space="preserve">Golden Faith Group Holdings Limited  </t>
  </si>
  <si>
    <t>3508-3509, 6603</t>
  </si>
  <si>
    <t xml:space="preserve">Golden Power Group Holdings Limited  </t>
  </si>
  <si>
    <t>6604, 10341</t>
  </si>
  <si>
    <t xml:space="preserve">Goldpac Group Limited  </t>
  </si>
  <si>
    <t>3510, 10342</t>
  </si>
  <si>
    <t xml:space="preserve">Goldway Education Group Limited  </t>
  </si>
  <si>
    <t>3511, 6605, 10343-10344</t>
  </si>
  <si>
    <t xml:space="preserve">Gome Finance Technology Co., Ltd  </t>
  </si>
  <si>
    <t>3512-3513, 10345</t>
  </si>
  <si>
    <t xml:space="preserve">Gome Retail Holdings Limited  </t>
  </si>
  <si>
    <t>3514, 10346</t>
  </si>
  <si>
    <t xml:space="preserve">Gonzalez-Rivas, Diego  </t>
  </si>
  <si>
    <t xml:space="preserve">Good Friend International Holdings Inc. </t>
  </si>
  <si>
    <t xml:space="preserve">Good Resources Holdings Limited  </t>
  </si>
  <si>
    <t xml:space="preserve">Goodbaby International Holdings Limited  </t>
  </si>
  <si>
    <t>3516, 10348</t>
  </si>
  <si>
    <t xml:space="preserve">Goodman, Eleanor  </t>
  </si>
  <si>
    <t xml:space="preserve">Goodstadt, Leo F. </t>
  </si>
  <si>
    <t xml:space="preserve">Gordon, Susie  </t>
  </si>
  <si>
    <t xml:space="preserve">Gorgun, Emre  </t>
  </si>
  <si>
    <t xml:space="preserve">Got, Jonathan  </t>
  </si>
  <si>
    <t xml:space="preserve">Grahame  </t>
  </si>
  <si>
    <t xml:space="preserve">Grand Brilliance Group Holdings Limited  </t>
  </si>
  <si>
    <t>6608, 10358-10359</t>
  </si>
  <si>
    <t xml:space="preserve">Grand Ocean Advanced Resources Company Limited  </t>
  </si>
  <si>
    <t>6609, 10360</t>
  </si>
  <si>
    <t xml:space="preserve">Grand Peace Group Holdings Limited  </t>
  </si>
  <si>
    <t>249, 3518, 6610, 10361-10362</t>
  </si>
  <si>
    <t xml:space="preserve">Grand T G Gold Holdings Limited  </t>
  </si>
  <si>
    <t>250, 3519, 6611, 10363-10364</t>
  </si>
  <si>
    <t xml:space="preserve">Grand Talents Group Holdings Limited  </t>
  </si>
  <si>
    <t xml:space="preserve">Gray, Chris  </t>
  </si>
  <si>
    <t>7150-7156</t>
  </si>
  <si>
    <t xml:space="preserve">Gray, David  </t>
  </si>
  <si>
    <t xml:space="preserve">Great China Holdings Limited  </t>
  </si>
  <si>
    <t>3524-3525, 10366</t>
  </si>
  <si>
    <t xml:space="preserve">Great China Properties Holdings Limited  </t>
  </si>
  <si>
    <t>3526, 10367</t>
  </si>
  <si>
    <t xml:space="preserve">Great Eagle Holdings Limited  </t>
  </si>
  <si>
    <t>3527-3529, 10368</t>
  </si>
  <si>
    <t xml:space="preserve">Great Harvest Maeta Group Holdings Limited  </t>
  </si>
  <si>
    <t xml:space="preserve">Great Wall Pan Asia Holdings Limited  </t>
  </si>
  <si>
    <t>3530, 10370</t>
  </si>
  <si>
    <t xml:space="preserve">Greater China Financial Holdings Limited  </t>
  </si>
  <si>
    <t>3531, 10371</t>
  </si>
  <si>
    <t xml:space="preserve">GreaterChina Professional Services Limited  </t>
  </si>
  <si>
    <t xml:space="preserve">Greatime International Holdings Limited  </t>
  </si>
  <si>
    <t>3532, 10372</t>
  </si>
  <si>
    <t xml:space="preserve">Green, Alexandra  </t>
  </si>
  <si>
    <t xml:space="preserve">Green Leader Holdings Group Limited  </t>
  </si>
  <si>
    <t>3500, 10374-10375</t>
  </si>
  <si>
    <t xml:space="preserve">Greenheart Group Limited  </t>
  </si>
  <si>
    <t>3533, 10376</t>
  </si>
  <si>
    <t xml:space="preserve">Greenland Hong Kong Holdings Limited  </t>
  </si>
  <si>
    <t>3534, 10377</t>
  </si>
  <si>
    <t xml:space="preserve">Greentech Technology International Limited  </t>
  </si>
  <si>
    <t>3535, 10378</t>
  </si>
  <si>
    <t xml:space="preserve">Greentown China Holdings Limited  </t>
  </si>
  <si>
    <t>3536, 10379</t>
  </si>
  <si>
    <t xml:space="preserve">Greenwood, Desmond G. </t>
  </si>
  <si>
    <t xml:space="preserve">Grijs, Richard de  </t>
  </si>
  <si>
    <t xml:space="preserve">Gros, Marie-Florence  </t>
  </si>
  <si>
    <t xml:space="preserve">Ground International Development Limited  </t>
  </si>
  <si>
    <t>252, 6615</t>
  </si>
  <si>
    <t xml:space="preserve">Grow, Heath S  </t>
  </si>
  <si>
    <t xml:space="preserve">GT Steel Construction Group Limited  </t>
  </si>
  <si>
    <t>3537-3538, 6617, 10380</t>
  </si>
  <si>
    <t xml:space="preserve">Guan, Tingting  </t>
  </si>
  <si>
    <t xml:space="preserve">Guangdong Adway Construction (Group) Holdings Company Limited  </t>
  </si>
  <si>
    <t>3539, 10381</t>
  </si>
  <si>
    <t xml:space="preserve">Guangdong Investment Limited  </t>
  </si>
  <si>
    <t>3540, 10382</t>
  </si>
  <si>
    <t xml:space="preserve">Guangdong Land Holdings Limited  </t>
  </si>
  <si>
    <t>3541-3543, 10383</t>
  </si>
  <si>
    <t xml:space="preserve">Guangdong Tannery Limited  </t>
  </si>
  <si>
    <t xml:space="preserve">Guangnan (Holdings) Limited  </t>
  </si>
  <si>
    <t>3545-3546, 10384</t>
  </si>
  <si>
    <t xml:space="preserve">Guangzhou Automobile Group Company Limited  </t>
  </si>
  <si>
    <t>6618, 10385</t>
  </si>
  <si>
    <t xml:space="preserve">Guo, Jian  </t>
  </si>
  <si>
    <t xml:space="preserve">Guo, Tong  </t>
  </si>
  <si>
    <t xml:space="preserve">Guoan International Limited  </t>
  </si>
  <si>
    <t>6619, 10386</t>
  </si>
  <si>
    <t xml:space="preserve">Ha, Amy S. C. </t>
  </si>
  <si>
    <t xml:space="preserve">Haddrill, Thomas  </t>
  </si>
  <si>
    <t xml:space="preserve">Hagen, Stacy A. </t>
  </si>
  <si>
    <t xml:space="preserve">Hahn, Mariana  </t>
  </si>
  <si>
    <t xml:space="preserve">Haichang Ocean Park Holdings Ltd. </t>
  </si>
  <si>
    <t>3547, 10388</t>
  </si>
  <si>
    <t xml:space="preserve">Haier Electronics Group Company Limited  </t>
  </si>
  <si>
    <t xml:space="preserve">Hailan Holdings Limited  </t>
  </si>
  <si>
    <t>3548, 10390</t>
  </si>
  <si>
    <t xml:space="preserve">Hailiang International Holdings Limited  </t>
  </si>
  <si>
    <t xml:space="preserve">Haitong International Securities Group Limited  </t>
  </si>
  <si>
    <t>6620, 10391</t>
  </si>
  <si>
    <t xml:space="preserve">Halkyard, A. J. </t>
  </si>
  <si>
    <t>192, 6513, 10260</t>
  </si>
  <si>
    <t xml:space="preserve">Hall, Stephen  </t>
  </si>
  <si>
    <t xml:space="preserve">Han, Xue  </t>
  </si>
  <si>
    <t xml:space="preserve">Han, Zhijun  </t>
  </si>
  <si>
    <t xml:space="preserve">Hanbo Enterprises Holdings Limited  </t>
  </si>
  <si>
    <t xml:space="preserve">Hanergy Thin Film Power Group Limited  </t>
  </si>
  <si>
    <t>6626, 10400</t>
  </si>
  <si>
    <t xml:space="preserve">Hang Lung Group Limited  </t>
  </si>
  <si>
    <t xml:space="preserve">Hang Lung Properties Limited  </t>
  </si>
  <si>
    <t xml:space="preserve">Hang Sang (Siu Po) International Holding Company Limited  </t>
  </si>
  <si>
    <t>3561, 10401-10402</t>
  </si>
  <si>
    <t xml:space="preserve">Hang Seng Bank Limited  </t>
  </si>
  <si>
    <t>3562, 6627</t>
  </si>
  <si>
    <t xml:space="preserve">Hanison Construction Holdings Limited  </t>
  </si>
  <si>
    <t>260, 6628, 10403</t>
  </si>
  <si>
    <t xml:space="preserve">Hannay, Alastair  </t>
  </si>
  <si>
    <t xml:space="preserve">Hanvey Group Holdings Limited  </t>
  </si>
  <si>
    <t>10404-10405</t>
  </si>
  <si>
    <t xml:space="preserve">Hao, Jihui  </t>
  </si>
  <si>
    <t xml:space="preserve">Hao Wen Holdings Limited  </t>
  </si>
  <si>
    <t>3563, 6629, 10406-10407</t>
  </si>
  <si>
    <t xml:space="preserve">Harbour Centre Development Limited  </t>
  </si>
  <si>
    <t xml:space="preserve">Harmonicare Medical Holdings Limited  </t>
  </si>
  <si>
    <t xml:space="preserve">Hasselblad  </t>
  </si>
  <si>
    <t xml:space="preserve">Hastings, Paul  </t>
  </si>
  <si>
    <t xml:space="preserve">He, Jiaxin  </t>
  </si>
  <si>
    <t xml:space="preserve">He, Jie  </t>
  </si>
  <si>
    <t xml:space="preserve">He, Jin  </t>
  </si>
  <si>
    <t xml:space="preserve">Health and Happiness (H&amp;H) International Holdings Limited  </t>
  </si>
  <si>
    <t>3595, 10409</t>
  </si>
  <si>
    <t xml:space="preserve">Hebei Yichen Industrial Group Corporation Limited  </t>
  </si>
  <si>
    <t xml:space="preserve">Heilmann, Sebastian  </t>
  </si>
  <si>
    <t xml:space="preserve">Henderson Sunlight Asset Management Limited  </t>
  </si>
  <si>
    <t>262, 10410-10411</t>
  </si>
  <si>
    <t xml:space="preserve">Heng Sheng Holdings Limited  </t>
  </si>
  <si>
    <t>6632-6633, 10412-10413</t>
  </si>
  <si>
    <t xml:space="preserve">Heng Tai Consumables Group Limited  </t>
  </si>
  <si>
    <t>263-264, 3597</t>
  </si>
  <si>
    <t xml:space="preserve">Heng Xin China Holdings Limited  </t>
  </si>
  <si>
    <t>265, 3598-3599, 6634-6635, 10414</t>
  </si>
  <si>
    <t xml:space="preserve">Hengan International Group Company Limited  </t>
  </si>
  <si>
    <t>3600, 10415</t>
  </si>
  <si>
    <t xml:space="preserve">Herald Holdings Limited  </t>
  </si>
  <si>
    <t>266, 6636</t>
  </si>
  <si>
    <t xml:space="preserve">Herrenberger, Marcus  </t>
  </si>
  <si>
    <t xml:space="preserve">Herrera, Mario  </t>
  </si>
  <si>
    <t>558-560, 10797</t>
  </si>
  <si>
    <t xml:space="preserve">Hi Sun Technology (China) Limited  </t>
  </si>
  <si>
    <t>3601, 10417</t>
  </si>
  <si>
    <t xml:space="preserve">Hifood Group Holdings Co., Limited  </t>
  </si>
  <si>
    <t>268, 6637</t>
  </si>
  <si>
    <t xml:space="preserve">High Fashion International Limited  </t>
  </si>
  <si>
    <t>6638-6639, 10418</t>
  </si>
  <si>
    <t xml:space="preserve">Hill, Gary  </t>
  </si>
  <si>
    <t>449-456, 487-492, 6929-6930</t>
  </si>
  <si>
    <t xml:space="preserve">Hilong Holding Limited  </t>
  </si>
  <si>
    <t>3602, 10419</t>
  </si>
  <si>
    <t xml:space="preserve">Hin Sang Group (International) Holding Co. Ltd. </t>
  </si>
  <si>
    <t>269, 6640</t>
  </si>
  <si>
    <t xml:space="preserve">Hindley, Kate  </t>
  </si>
  <si>
    <t xml:space="preserve">Hing Lee (HK) Holdings Limited  </t>
  </si>
  <si>
    <t>3603-3604, 10420</t>
  </si>
  <si>
    <t xml:space="preserve">Hing Ming Holdings Limited  </t>
  </si>
  <si>
    <t>270, 3605</t>
  </si>
  <si>
    <t xml:space="preserve">Hird, Derek  </t>
  </si>
  <si>
    <t>10097, 10150</t>
  </si>
  <si>
    <t xml:space="preserve">HJ Capital (International) Holdings Company Limited  </t>
  </si>
  <si>
    <t>3606, 10424</t>
  </si>
  <si>
    <t xml:space="preserve">HK Electric Investments Limited  </t>
  </si>
  <si>
    <t xml:space="preserve">HKBN Ltd. </t>
  </si>
  <si>
    <t>3608, 10428</t>
  </si>
  <si>
    <t xml:space="preserve">HKBridge Financial Holdings Limited  </t>
  </si>
  <si>
    <t xml:space="preserve">HKC (Holdings) Limited  </t>
  </si>
  <si>
    <t>3609-3610, 10430</t>
  </si>
  <si>
    <t xml:space="preserve">HKR International Limited  </t>
  </si>
  <si>
    <t xml:space="preserve">HKT Limited  </t>
  </si>
  <si>
    <t>3616, 6642</t>
  </si>
  <si>
    <t xml:space="preserve">Ho, Adrian  </t>
  </si>
  <si>
    <t xml:space="preserve">Ho, Alex Siu Chung  </t>
  </si>
  <si>
    <t xml:space="preserve">Ho, C. K. </t>
  </si>
  <si>
    <t xml:space="preserve">Ho, Eric  </t>
  </si>
  <si>
    <t xml:space="preserve">Ho, Joseph  </t>
  </si>
  <si>
    <t>6644-6645</t>
  </si>
  <si>
    <t xml:space="preserve">Ho, K. W. </t>
  </si>
  <si>
    <t>6646-6647</t>
  </si>
  <si>
    <t xml:space="preserve">Ho, Lai Sin  </t>
  </si>
  <si>
    <t xml:space="preserve">Ho, Lan Sang  </t>
  </si>
  <si>
    <t xml:space="preserve">Ho, Manyee  </t>
  </si>
  <si>
    <t>3620, 10437</t>
  </si>
  <si>
    <t xml:space="preserve">Ho, Melanie  </t>
  </si>
  <si>
    <t xml:space="preserve">Ho, Pat  </t>
  </si>
  <si>
    <t xml:space="preserve">Ho, Patrick Kin-wai  </t>
  </si>
  <si>
    <t>277, 10431</t>
  </si>
  <si>
    <t xml:space="preserve">Ho, Yoanne  </t>
  </si>
  <si>
    <t xml:space="preserve">Hodos, Tammar  </t>
  </si>
  <si>
    <t xml:space="preserve">Hojel, Barbara  </t>
  </si>
  <si>
    <t xml:space="preserve">Hollingdale, R. J. </t>
  </si>
  <si>
    <t>635, 822</t>
  </si>
  <si>
    <t xml:space="preserve">Hon Corporation Limited  </t>
  </si>
  <si>
    <t xml:space="preserve">Hon Kwok Land Investment Company, Limited  </t>
  </si>
  <si>
    <t>278, 10434</t>
  </si>
  <si>
    <t xml:space="preserve">Honbridge Holdings Limited  </t>
  </si>
  <si>
    <t>279, 3617-3618, 6649-6650, 10435</t>
  </si>
  <si>
    <t xml:space="preserve">Hong, Ho Shan  </t>
  </si>
  <si>
    <t xml:space="preserve">Hong Kong Economic Times Holdings Limited  </t>
  </si>
  <si>
    <t>284, 6659</t>
  </si>
  <si>
    <t xml:space="preserve">Hong Kong Examinations and Assessment Authority  </t>
  </si>
  <si>
    <t>6662, 10453-10475</t>
  </si>
  <si>
    <t xml:space="preserve">Hong Kong Exchanges and Clearing Limited  </t>
  </si>
  <si>
    <t>3628, 6663</t>
  </si>
  <si>
    <t xml:space="preserve">Hong Kong Ferry (Holdings) Company Limited  </t>
  </si>
  <si>
    <t>3629, 6665</t>
  </si>
  <si>
    <t xml:space="preserve">Hong Kong Finance Group Limited  </t>
  </si>
  <si>
    <t>288, 6666, 10476-10477</t>
  </si>
  <si>
    <t xml:space="preserve">Hong Kong Food Investment Holdings Limited  </t>
  </si>
  <si>
    <t xml:space="preserve">Hong Kong Green Building Council  </t>
  </si>
  <si>
    <t xml:space="preserve">Hong Kong Green Building Council Limited  </t>
  </si>
  <si>
    <t xml:space="preserve">Hong Kong Hotels Association  </t>
  </si>
  <si>
    <t xml:space="preserve">Hong Kong Institute of Accredited Accounting Technicians  </t>
  </si>
  <si>
    <t>292-303, 3631-3642, 6670-6681</t>
  </si>
  <si>
    <t xml:space="preserve">Hong Kong Institute of Utility Specialists  </t>
  </si>
  <si>
    <t xml:space="preserve">Hong Kong International Construction Investment Management Group Co., Limited  </t>
  </si>
  <si>
    <t>3644, 10479</t>
  </si>
  <si>
    <t xml:space="preserve">Hong Kong Monetary Authority  </t>
  </si>
  <si>
    <t xml:space="preserve">Hong Kong Museum of History  </t>
  </si>
  <si>
    <t xml:space="preserve">Hong Kong Resources Holdings Company Limited  </t>
  </si>
  <si>
    <t>3652, 10484</t>
  </si>
  <si>
    <t xml:space="preserve">Hong Kong Shanghai Alliance Holdings Limited  </t>
  </si>
  <si>
    <t>6682, 10485</t>
  </si>
  <si>
    <t xml:space="preserve">Hong Kong Television Network Limited  </t>
  </si>
  <si>
    <t xml:space="preserve">Hong Kong Young Women's Christian Association  </t>
  </si>
  <si>
    <t xml:space="preserve">HongDa Financial Holding Limited  </t>
  </si>
  <si>
    <t>6685, 10486</t>
  </si>
  <si>
    <t xml:space="preserve">Honghua Group Limited  </t>
  </si>
  <si>
    <t>3655, 10487</t>
  </si>
  <si>
    <t xml:space="preserve">Hongkong Chinese Limited  </t>
  </si>
  <si>
    <t>308, 6686</t>
  </si>
  <si>
    <t xml:space="preserve">Hongkong Land Holdings Limited  </t>
  </si>
  <si>
    <t xml:space="preserve">Honma Golf Limited  </t>
  </si>
  <si>
    <t>309, 6687</t>
  </si>
  <si>
    <t xml:space="preserve">Hoopen, Peter Ten  </t>
  </si>
  <si>
    <t xml:space="preserve">Hop Fung Group Holdings Limited  </t>
  </si>
  <si>
    <t>3657, 10489</t>
  </si>
  <si>
    <t xml:space="preserve">Hop Hing Group Holdings Limited  </t>
  </si>
  <si>
    <t>3658, 10490</t>
  </si>
  <si>
    <t xml:space="preserve">Hopewell Highway Infrastructure Limited  </t>
  </si>
  <si>
    <t>3659, 10491</t>
  </si>
  <si>
    <t xml:space="preserve">Hopewell Holdings Limited  </t>
  </si>
  <si>
    <t>3660, 10492-10493</t>
  </si>
  <si>
    <t xml:space="preserve">Horko, Krystyna  </t>
  </si>
  <si>
    <t>39, 10325</t>
  </si>
  <si>
    <t xml:space="preserve">Houng, Jane  </t>
  </si>
  <si>
    <t xml:space="preserve">Hu, Yanli  </t>
  </si>
  <si>
    <t>9827-9830</t>
  </si>
  <si>
    <t xml:space="preserve">Hua Hong Semiconductor Limited  </t>
  </si>
  <si>
    <t>6688, 10494</t>
  </si>
  <si>
    <t xml:space="preserve">Hua Lien International (Holding) Company Limited  </t>
  </si>
  <si>
    <t>311, 3661, 6689, 10495</t>
  </si>
  <si>
    <t xml:space="preserve">Hua Medicine  </t>
  </si>
  <si>
    <t xml:space="preserve">Hua Xia Healthcare Holdings Limited  </t>
  </si>
  <si>
    <t>3662, 6690, 10497-10498</t>
  </si>
  <si>
    <t xml:space="preserve">Huabang Financial Holdings Limited  </t>
  </si>
  <si>
    <t>312, 6691</t>
  </si>
  <si>
    <t xml:space="preserve">Huabao International Holdings Limited  </t>
  </si>
  <si>
    <t>313, 6692</t>
  </si>
  <si>
    <t xml:space="preserve">Huajin International Holdings Limited  </t>
  </si>
  <si>
    <t>3663-3664, 10499</t>
  </si>
  <si>
    <t xml:space="preserve">Huajun Holdings Limited  </t>
  </si>
  <si>
    <t>314-316, 3665-3666, 6693</t>
  </si>
  <si>
    <t xml:space="preserve">Huajun International Group Limited  </t>
  </si>
  <si>
    <t>10500-10502</t>
  </si>
  <si>
    <t xml:space="preserve">Huan Yue Interactive Holdings Limited  </t>
  </si>
  <si>
    <t>3667, 10503</t>
  </si>
  <si>
    <t xml:space="preserve">Huang, Ann  </t>
  </si>
  <si>
    <t>317-319</t>
  </si>
  <si>
    <t xml:space="preserve">Huang, Guohua  </t>
  </si>
  <si>
    <t xml:space="preserve">Huang, Heng  </t>
  </si>
  <si>
    <t xml:space="preserve">Huang, Lin  </t>
  </si>
  <si>
    <t xml:space="preserve">Huang, QiuHong  </t>
  </si>
  <si>
    <t xml:space="preserve">Huang, Rong  </t>
  </si>
  <si>
    <t xml:space="preserve">Huang, Rui  </t>
  </si>
  <si>
    <t xml:space="preserve">Huang, Widya  </t>
  </si>
  <si>
    <t xml:space="preserve">Huang, Yibing  </t>
  </si>
  <si>
    <t xml:space="preserve">Huarong International Financial Holdings Limited  </t>
  </si>
  <si>
    <t>3671, 10505</t>
  </si>
  <si>
    <t xml:space="preserve">Huayi Tencent Entertainment Company Limited  </t>
  </si>
  <si>
    <t>3672, 10506</t>
  </si>
  <si>
    <t xml:space="preserve">Huayu Expressway Group Limited  </t>
  </si>
  <si>
    <t>3673, 10507</t>
  </si>
  <si>
    <t xml:space="preserve">Huazhang Technology Holding Limited  </t>
  </si>
  <si>
    <t>3674, 10508</t>
  </si>
  <si>
    <t xml:space="preserve">Huazhong In-Vehicle Holdings Company Limited  </t>
  </si>
  <si>
    <t>3675, 10509</t>
  </si>
  <si>
    <t xml:space="preserve">Huge China Holdings Limited  </t>
  </si>
  <si>
    <t xml:space="preserve">Hui, Celia  </t>
  </si>
  <si>
    <t>4049-4050</t>
  </si>
  <si>
    <t xml:space="preserve">Hui, Chi Wing  </t>
  </si>
  <si>
    <t xml:space="preserve">Hui, Harriet  </t>
  </si>
  <si>
    <t xml:space="preserve">Hui, Helena  </t>
  </si>
  <si>
    <t xml:space="preserve">Hui, Ka Wai  </t>
  </si>
  <si>
    <t xml:space="preserve">Huisheng International Holdings Limited  </t>
  </si>
  <si>
    <t>3678, 10510</t>
  </si>
  <si>
    <t xml:space="preserve">Huiyin Holdings Group Limited  </t>
  </si>
  <si>
    <t xml:space="preserve">Humchuk  </t>
  </si>
  <si>
    <t xml:space="preserve">Hung, Fai  </t>
  </si>
  <si>
    <t xml:space="preserve">Hung, Fan Sing  </t>
  </si>
  <si>
    <t>578, 590, 592, 7024-7029</t>
  </si>
  <si>
    <t xml:space="preserve">Hung Fook Tong Group Holdings Limited  </t>
  </si>
  <si>
    <t>3680, 10511</t>
  </si>
  <si>
    <t xml:space="preserve">Hung Hing Printing Group Limited  </t>
  </si>
  <si>
    <t>3681, 10512</t>
  </si>
  <si>
    <t xml:space="preserve">Hung, Kwan Yiu  </t>
  </si>
  <si>
    <t xml:space="preserve">Huscoke Resources Holdings Limited  </t>
  </si>
  <si>
    <t>321-322, 3682, 10513-10514</t>
  </si>
  <si>
    <t xml:space="preserve">Hutabarat, Portiwi Luther  </t>
  </si>
  <si>
    <t xml:space="preserve">Hyfusin Group Holdings Limited  </t>
  </si>
  <si>
    <t>10515-10516</t>
  </si>
  <si>
    <t xml:space="preserve">Hypebeast Limited  </t>
  </si>
  <si>
    <t>323-324, 6695-6696, 10517</t>
  </si>
  <si>
    <t xml:space="preserve">i-Cable Communications Limited  </t>
  </si>
  <si>
    <t>3683, 6697</t>
  </si>
  <si>
    <t xml:space="preserve">i.century Holding Limited  </t>
  </si>
  <si>
    <t>6698-6700, 10518</t>
  </si>
  <si>
    <t xml:space="preserve">i-Control Holdings Limited  </t>
  </si>
  <si>
    <t>325, 3684, 6701-6702, 10519</t>
  </si>
  <si>
    <t xml:space="preserve">I.T Limited  </t>
  </si>
  <si>
    <t>6703, 10521</t>
  </si>
  <si>
    <t xml:space="preserve">IAG Holdings Limited  </t>
  </si>
  <si>
    <t xml:space="preserve">Icicle Group Holdings Limited  </t>
  </si>
  <si>
    <t>3685-3686, 6705, 10522</t>
  </si>
  <si>
    <t xml:space="preserve">ICO Group Limited  </t>
  </si>
  <si>
    <t>327, 3687, 10523-10524</t>
  </si>
  <si>
    <t xml:space="preserve">IDT International Limited  </t>
  </si>
  <si>
    <t>3688-3689, 10526</t>
  </si>
  <si>
    <t xml:space="preserve">Imai, Ayano  </t>
  </si>
  <si>
    <t xml:space="preserve">IMAX China Holding, Inc  </t>
  </si>
  <si>
    <t>3690, 6707</t>
  </si>
  <si>
    <t xml:space="preserve">Imperium Group Global Holdings Limited  </t>
  </si>
  <si>
    <t>3691, 10529</t>
  </si>
  <si>
    <t xml:space="preserve">In Technical Productions Holdings Limited  </t>
  </si>
  <si>
    <t>331, 6708, 10531</t>
  </si>
  <si>
    <t xml:space="preserve">Industrial and Commercial Bank of China (Asia) Limited  </t>
  </si>
  <si>
    <t xml:space="preserve">Infinity Development Holdings Company Limited  </t>
  </si>
  <si>
    <t>332, 6709</t>
  </si>
  <si>
    <t xml:space="preserve">Infinity Financial Group (Holdings) Limited  </t>
  </si>
  <si>
    <t>333, 3695-3696</t>
  </si>
  <si>
    <t xml:space="preserve">Information Services Department  </t>
  </si>
  <si>
    <t xml:space="preserve">Inner Mongolia Yitai Coal Co., Ltd. </t>
  </si>
  <si>
    <t>3697, 6710</t>
  </si>
  <si>
    <t xml:space="preserve">Innovative Pharmaceutical Biotech Limited  </t>
  </si>
  <si>
    <t>334, 6711</t>
  </si>
  <si>
    <t xml:space="preserve">Innovax Holdings Limited  </t>
  </si>
  <si>
    <t xml:space="preserve">Integrated Waste Solutions Group Holdings Limited  </t>
  </si>
  <si>
    <t>336, 6715</t>
  </si>
  <si>
    <t xml:space="preserve">International Elite Limited  </t>
  </si>
  <si>
    <t>3700, 10537</t>
  </si>
  <si>
    <t xml:space="preserve">International Entertainment Corporation  </t>
  </si>
  <si>
    <t xml:space="preserve">International Standard Resources Holdings Limited  </t>
  </si>
  <si>
    <t>3703, 6721</t>
  </si>
  <si>
    <t xml:space="preserve">Invernizzi, Pietro  </t>
  </si>
  <si>
    <t xml:space="preserve">Ip, Felix  </t>
  </si>
  <si>
    <t xml:space="preserve">Ip, Jack  </t>
  </si>
  <si>
    <t>10554-10555</t>
  </si>
  <si>
    <t xml:space="preserve">Ip, Kim Wai  </t>
  </si>
  <si>
    <t xml:space="preserve">Ip, Lai-wan  </t>
  </si>
  <si>
    <t>6301, 6303</t>
  </si>
  <si>
    <t xml:space="preserve">Ip, Tin  </t>
  </si>
  <si>
    <t xml:space="preserve">IPE Group Limited  </t>
  </si>
  <si>
    <t>3704, 10540</t>
  </si>
  <si>
    <t xml:space="preserve">IRC Limited  </t>
  </si>
  <si>
    <t>6724, 10541</t>
  </si>
  <si>
    <t xml:space="preserve">Ismail, Mahmoud  </t>
  </si>
  <si>
    <t xml:space="preserve">ITC Properties Group Limited  </t>
  </si>
  <si>
    <t xml:space="preserve">Iwasaki, Takahiro  </t>
  </si>
  <si>
    <t xml:space="preserve">Jacobson Pharma Corporation Limited  </t>
  </si>
  <si>
    <t xml:space="preserve">Jacquet-Lagreze, Romain  </t>
  </si>
  <si>
    <t xml:space="preserve">Jamgon Mipham Gyatso Rinpoche  </t>
  </si>
  <si>
    <t xml:space="preserve">Jamgon Mipham Rinpoche  </t>
  </si>
  <si>
    <t xml:space="preserve">Janco Holdings Limited  </t>
  </si>
  <si>
    <t>3711-3712, 6731, 10542</t>
  </si>
  <si>
    <t xml:space="preserve">Janisch, Heinz  </t>
  </si>
  <si>
    <t xml:space="preserve">Janssen, Patrick  </t>
  </si>
  <si>
    <t xml:space="preserve">Jarboe, Sarah  </t>
  </si>
  <si>
    <t>790, 4046-4048</t>
  </si>
  <si>
    <t xml:space="preserve">Jardine Matheson Limited  </t>
  </si>
  <si>
    <t xml:space="preserve">Jardine Strategic Holdings Limited  </t>
  </si>
  <si>
    <t xml:space="preserve">Jefferies, Janis  </t>
  </si>
  <si>
    <t xml:space="preserve">Jefferies, Lanis  </t>
  </si>
  <si>
    <t xml:space="preserve">Jefferson, W. C. </t>
  </si>
  <si>
    <t>6732-6744</t>
  </si>
  <si>
    <t xml:space="preserve">Jelenkovic, Emil  </t>
  </si>
  <si>
    <t xml:space="preserve">Jelenkovic, Nadja Hej Man  </t>
  </si>
  <si>
    <t xml:space="preserve">Jenkins, Katherine A. </t>
  </si>
  <si>
    <t>6879-6884, 10698-10700</t>
  </si>
  <si>
    <t xml:space="preserve">Jensen, Rosemary  </t>
  </si>
  <si>
    <t xml:space="preserve">Jia, Ruo  </t>
  </si>
  <si>
    <t xml:space="preserve">Jia Yao Holdings Limited  </t>
  </si>
  <si>
    <t xml:space="preserve">Jiande International Holdings Limited  </t>
  </si>
  <si>
    <t>3716, 10548</t>
  </si>
  <si>
    <t xml:space="preserve">Jiang, Jianxiong  </t>
  </si>
  <si>
    <t xml:space="preserve">Jiashili Group Limited  </t>
  </si>
  <si>
    <t>6745, 10549</t>
  </si>
  <si>
    <t xml:space="preserve">Jiayuan International Group Limited  </t>
  </si>
  <si>
    <t>3717, 10550</t>
  </si>
  <si>
    <t xml:space="preserve">JiDian Cultural  </t>
  </si>
  <si>
    <t xml:space="preserve">Jimenez, Juan Manuel  </t>
  </si>
  <si>
    <t xml:space="preserve">Jinchuan Group International Resources Co. Ltd  </t>
  </si>
  <si>
    <t>3718, 10551</t>
  </si>
  <si>
    <t xml:space="preserve">Jing, Yuan  </t>
  </si>
  <si>
    <t xml:space="preserve">Jinhui Holdings Company Limited  </t>
  </si>
  <si>
    <t>3719-3720, 6746</t>
  </si>
  <si>
    <t xml:space="preserve">Jinmao (China) Hotel Investments and Management Limited  </t>
  </si>
  <si>
    <t>3721, 6747</t>
  </si>
  <si>
    <t xml:space="preserve">Jinmao (China) Investments Manager Limited  </t>
  </si>
  <si>
    <t xml:space="preserve">Jiuzhou Fenglin Art Institute  </t>
  </si>
  <si>
    <t xml:space="preserve">JNBY Design Limited  </t>
  </si>
  <si>
    <t>3722, 10553</t>
  </si>
  <si>
    <t xml:space="preserve">Jo Anne  </t>
  </si>
  <si>
    <t xml:space="preserve">Joe T  </t>
  </si>
  <si>
    <t>9749-9750</t>
  </si>
  <si>
    <t xml:space="preserve">Johnston, Tess  </t>
  </si>
  <si>
    <t xml:space="preserve">Jones, Michael J. </t>
  </si>
  <si>
    <t xml:space="preserve">Jones, Rachel  </t>
  </si>
  <si>
    <t xml:space="preserve">Jor, Chi Keung  </t>
  </si>
  <si>
    <t xml:space="preserve">Jor, Yin Fun  </t>
  </si>
  <si>
    <t xml:space="preserve">Jorm, Anthony  </t>
  </si>
  <si>
    <t xml:space="preserve">Joseph, William  </t>
  </si>
  <si>
    <t xml:space="preserve">Joyce Boutique Holdings Limited  </t>
  </si>
  <si>
    <t xml:space="preserve">JTF International Holdings Limited  </t>
  </si>
  <si>
    <t xml:space="preserve">Ju, Hao  </t>
  </si>
  <si>
    <t xml:space="preserve">Ju Teng International Holdings Limited  </t>
  </si>
  <si>
    <t>3727, 10557</t>
  </si>
  <si>
    <t xml:space="preserve">Jujiang Construction Group Co., Ltd. </t>
  </si>
  <si>
    <t>6750, 10558</t>
  </si>
  <si>
    <t xml:space="preserve">Jun Yang Financial Holdings Limited  </t>
  </si>
  <si>
    <t xml:space="preserve">Junefield Department Store Group Limited  </t>
  </si>
  <si>
    <t xml:space="preserve">Jung, Yeondoo  </t>
  </si>
  <si>
    <t xml:space="preserve">Jutal Offshore Oil Services Limited  </t>
  </si>
  <si>
    <t>6771, 10579</t>
  </si>
  <si>
    <t xml:space="preserve">K &amp; P International Holdings Limited  </t>
  </si>
  <si>
    <t>6772, 10580</t>
  </si>
  <si>
    <t xml:space="preserve">K. H. Group Holdings Limited  </t>
  </si>
  <si>
    <t>388, 10581-10583</t>
  </si>
  <si>
    <t xml:space="preserve">K W Nelson Interior Design and Contracting Group Limited  </t>
  </si>
  <si>
    <t>389, 6773, 10584-10585</t>
  </si>
  <si>
    <t xml:space="preserve">Kadoi, Yuka  </t>
  </si>
  <si>
    <t xml:space="preserve">Kai, A. </t>
  </si>
  <si>
    <t>6254, 9831, 9836, 9839, 9843-9847, 9853-9858, 9864</t>
  </si>
  <si>
    <t xml:space="preserve">Kai, Ning  </t>
  </si>
  <si>
    <t xml:space="preserve">Kai Yuan Holdings Limited  </t>
  </si>
  <si>
    <t>3735, 10587</t>
  </si>
  <si>
    <t xml:space="preserve">Kaisa Health Group Holdings Limited  </t>
  </si>
  <si>
    <t>3736, 10588</t>
  </si>
  <si>
    <t xml:space="preserve">Kakiko Group Limited  </t>
  </si>
  <si>
    <t xml:space="preserve">Kam, Angel  </t>
  </si>
  <si>
    <t xml:space="preserve">Kam, Lorenzo Cheuk Hei  </t>
  </si>
  <si>
    <t xml:space="preserve">Kan, Chung Wai  </t>
  </si>
  <si>
    <t>582, 590, 592, 7026-7029</t>
  </si>
  <si>
    <t xml:space="preserve">Kan, Maria  </t>
  </si>
  <si>
    <t>174, 3780, 6799, 10207</t>
  </si>
  <si>
    <t xml:space="preserve">Kan, Pak Kei  </t>
  </si>
  <si>
    <t xml:space="preserve">Kanda, Tatsuo  </t>
  </si>
  <si>
    <t xml:space="preserve">Karim, Md. Ershadul  </t>
  </si>
  <si>
    <t>556-557</t>
  </si>
  <si>
    <t xml:space="preserve">Kater, John L. </t>
  </si>
  <si>
    <t xml:space="preserve">Kattan, Michael W  </t>
  </si>
  <si>
    <t xml:space="preserve">Kayla, Andrew  </t>
  </si>
  <si>
    <t xml:space="preserve">Keaveney, Christopher T. </t>
  </si>
  <si>
    <t xml:space="preserve">Keck Seng Investments (Hong Kong) Limited  </t>
  </si>
  <si>
    <t>3741, 10590</t>
  </si>
  <si>
    <t xml:space="preserve">Kee, Chi Hing  </t>
  </si>
  <si>
    <t xml:space="preserve">KEE Holdings Company Limited  </t>
  </si>
  <si>
    <t>6774, 10591</t>
  </si>
  <si>
    <t xml:space="preserve">Keen Ocean International Holding Limited  </t>
  </si>
  <si>
    <t>393, 3742-3743, 6775, 10592</t>
  </si>
  <si>
    <t xml:space="preserve">Kelly, Claire  </t>
  </si>
  <si>
    <t xml:space="preserve">Kerry Logistics Network Limited  </t>
  </si>
  <si>
    <t>6776, 10593</t>
  </si>
  <si>
    <t xml:space="preserve">Kerry Properties Limited  </t>
  </si>
  <si>
    <t>3744, 6777</t>
  </si>
  <si>
    <t xml:space="preserve">Keung, Chi Kit  </t>
  </si>
  <si>
    <t xml:space="preserve">KFM Kingdom Holdings Limited  </t>
  </si>
  <si>
    <t>394, 6779</t>
  </si>
  <si>
    <t xml:space="preserve">Kho, Jacqueleen  </t>
  </si>
  <si>
    <t>6664, 10436, 10536, 10914</t>
  </si>
  <si>
    <t xml:space="preserve">Ki, Bill  </t>
  </si>
  <si>
    <t>3348-3350</t>
  </si>
  <si>
    <t xml:space="preserve">Kiddieland International Limited  </t>
  </si>
  <si>
    <t>395, 10598</t>
  </si>
  <si>
    <t xml:space="preserve">Kidsland International Holdings Limited  </t>
  </si>
  <si>
    <t xml:space="preserve">Kierkegaard, Soren  </t>
  </si>
  <si>
    <t xml:space="preserve">Kin Shing Holdings Limited  </t>
  </si>
  <si>
    <t>397, 6781</t>
  </si>
  <si>
    <t xml:space="preserve">Kin Yat Holdings Limited  </t>
  </si>
  <si>
    <t>398, 6782</t>
  </si>
  <si>
    <t xml:space="preserve">King, Adrian  </t>
  </si>
  <si>
    <t xml:space="preserve">King, Ambrose Yeo-chi  </t>
  </si>
  <si>
    <t xml:space="preserve">King, Kenneth  </t>
  </si>
  <si>
    <t xml:space="preserve">King, Kestrel  </t>
  </si>
  <si>
    <t xml:space="preserve">Kingbo Strike Limited  </t>
  </si>
  <si>
    <t xml:space="preserve">Kingdom Holdings Limited  </t>
  </si>
  <si>
    <t>3751, 10599</t>
  </si>
  <si>
    <t xml:space="preserve">Kingmaker Footwear Holdings Limited  </t>
  </si>
  <si>
    <t>401, 6783</t>
  </si>
  <si>
    <t xml:space="preserve">King's Flair International (Holdings) Limited  </t>
  </si>
  <si>
    <t>6784, 10600</t>
  </si>
  <si>
    <t xml:space="preserve">Kingsley Edugroup Limited  </t>
  </si>
  <si>
    <t xml:space="preserve">Kingston Financial Group Limited  </t>
  </si>
  <si>
    <t>402, 6785</t>
  </si>
  <si>
    <t xml:space="preserve">Kipling, Rudyard  </t>
  </si>
  <si>
    <t xml:space="preserve">Kirin Group Holdings Limited  </t>
  </si>
  <si>
    <t>3756, 6786, 10603</t>
  </si>
  <si>
    <t xml:space="preserve">Kirkby, Richard  </t>
  </si>
  <si>
    <t xml:space="preserve">Kitchener, Betty  </t>
  </si>
  <si>
    <t xml:space="preserve">KK Culture Holdings Limited  </t>
  </si>
  <si>
    <t xml:space="preserve">Klein, Lucas  </t>
  </si>
  <si>
    <t xml:space="preserve">Klein, Tobias  </t>
  </si>
  <si>
    <t xml:space="preserve">KML Technology Group Limited  </t>
  </si>
  <si>
    <t>403, 6787-6788, 10606</t>
  </si>
  <si>
    <t xml:space="preserve">Knothe, Florian  </t>
  </si>
  <si>
    <t>639, 3758</t>
  </si>
  <si>
    <t xml:space="preserve">Knothe, Zellweger  </t>
  </si>
  <si>
    <t xml:space="preserve">Ko, Joseph H. L. </t>
  </si>
  <si>
    <t xml:space="preserve">Ko, Man Ho  </t>
  </si>
  <si>
    <t>596-606, 790, 3928-3929, 4047-4048, 4071-4072, 4087-4090</t>
  </si>
  <si>
    <t xml:space="preserve">Ko, Tim-keung  </t>
  </si>
  <si>
    <t xml:space="preserve">Ko Yo Chemical (Group) Limited  </t>
  </si>
  <si>
    <t>3760-3761, 10608</t>
  </si>
  <si>
    <t>404, 3762, 6789-6790, 10609</t>
  </si>
  <si>
    <t xml:space="preserve">Koditek, Walter  </t>
  </si>
  <si>
    <t xml:space="preserve">Kong, Gerry  </t>
  </si>
  <si>
    <t xml:space="preserve">Kong, Shiu Loon  </t>
  </si>
  <si>
    <t xml:space="preserve">Kong Shum Union Property Management (Holding) Limited  </t>
  </si>
  <si>
    <t>405, 3764-3766</t>
  </si>
  <si>
    <t xml:space="preserve">Kong, Tak-kwan  </t>
  </si>
  <si>
    <t xml:space="preserve">Kongok  </t>
  </si>
  <si>
    <t>4051-4052</t>
  </si>
  <si>
    <t xml:space="preserve">KPM Holding Limited  </t>
  </si>
  <si>
    <t>406, 3767-3768, 6791, 10610-10612</t>
  </si>
  <si>
    <t xml:space="preserve">Kramer, Cathy  </t>
  </si>
  <si>
    <t>3571-3576</t>
  </si>
  <si>
    <t xml:space="preserve">Kreisel, Daniel  </t>
  </si>
  <si>
    <t xml:space="preserve">Krishnan  </t>
  </si>
  <si>
    <t>407, 10613</t>
  </si>
  <si>
    <t xml:space="preserve">Krusche, Jurgen  </t>
  </si>
  <si>
    <t xml:space="preserve">Kun, Kylie  </t>
  </si>
  <si>
    <t xml:space="preserve">Kun, Teng Teng  </t>
  </si>
  <si>
    <t xml:space="preserve">Kung, J. S. </t>
  </si>
  <si>
    <t xml:space="preserve">Kunming Dianchi Water Treatment Co., Ltd  </t>
  </si>
  <si>
    <t>3769, 6792</t>
  </si>
  <si>
    <t xml:space="preserve">Kuppin, Igor  </t>
  </si>
  <si>
    <t xml:space="preserve">Kurose, James F. </t>
  </si>
  <si>
    <t>7336-7338</t>
  </si>
  <si>
    <t xml:space="preserve">KVB Kunlun Financial Group Limited  </t>
  </si>
  <si>
    <t>409, 3770-3772, 10614</t>
  </si>
  <si>
    <t xml:space="preserve">Kwan, C. K. </t>
  </si>
  <si>
    <t xml:space="preserve">Kwan, Joseph  </t>
  </si>
  <si>
    <t xml:space="preserve">Kwan, Paul  </t>
  </si>
  <si>
    <t>410, 3773, 6793</t>
  </si>
  <si>
    <t xml:space="preserve">Kwan, Sheung Chi  </t>
  </si>
  <si>
    <t xml:space="preserve">Kwan, Susan  </t>
  </si>
  <si>
    <t>141-142</t>
  </si>
  <si>
    <t xml:space="preserve">Kwok, C. T. </t>
  </si>
  <si>
    <t xml:space="preserve">Kwok, Stella  </t>
  </si>
  <si>
    <t xml:space="preserve">Kwok, Virginia H. Y. </t>
  </si>
  <si>
    <t xml:space="preserve">Kwong Man Kee Group Limited  </t>
  </si>
  <si>
    <t>411, 3774, 6794-6795, 10615</t>
  </si>
  <si>
    <t xml:space="preserve">Kwong, Priscilla  </t>
  </si>
  <si>
    <t>594-595</t>
  </si>
  <si>
    <t xml:space="preserve">Kwong, Raymond  </t>
  </si>
  <si>
    <t xml:space="preserve">Kwoon Chung Bus Holdings Limited  </t>
  </si>
  <si>
    <t xml:space="preserve">Labixiaoxin Snacks Group Limited  </t>
  </si>
  <si>
    <t>6797, 10617</t>
  </si>
  <si>
    <t>412, 3775-3777, 10618-10619</t>
  </si>
  <si>
    <t xml:space="preserve">Lai, Chloe  </t>
  </si>
  <si>
    <t xml:space="preserve">Lai, Chun-kiu  </t>
  </si>
  <si>
    <t xml:space="preserve">Lai, Fontaine Ting Wai  </t>
  </si>
  <si>
    <t xml:space="preserve">Lai Fung Holdings Limited  </t>
  </si>
  <si>
    <t xml:space="preserve">Lai, Fung Ki  </t>
  </si>
  <si>
    <t>7008, 7012</t>
  </si>
  <si>
    <t xml:space="preserve">Lai Group Holding Company Limited  </t>
  </si>
  <si>
    <t>3779, 6798, 10621</t>
  </si>
  <si>
    <t xml:space="preserve">Lai, Ho  </t>
  </si>
  <si>
    <t xml:space="preserve">Lai, Hugo  </t>
  </si>
  <si>
    <t xml:space="preserve">Lai, Man Ki  </t>
  </si>
  <si>
    <t>6232, 9783</t>
  </si>
  <si>
    <t xml:space="preserve">Lai, Peter Man-hong  </t>
  </si>
  <si>
    <t xml:space="preserve">Lai, Sarah  </t>
  </si>
  <si>
    <t xml:space="preserve">Lai Si Enterprise Holding Limited  </t>
  </si>
  <si>
    <t>6800, 10622</t>
  </si>
  <si>
    <t xml:space="preserve">Lai Sun Development Company Limited  </t>
  </si>
  <si>
    <t>3782, 10623</t>
  </si>
  <si>
    <t xml:space="preserve">Lai Sun Garment (International) Limited  </t>
  </si>
  <si>
    <t>3783, 10624</t>
  </si>
  <si>
    <t xml:space="preserve">Lajin Entertainment Network Group Limited  </t>
  </si>
  <si>
    <t>413, 3784, 6801-6802, 10625</t>
  </si>
  <si>
    <t xml:space="preserve">Lam, Chor Kok  </t>
  </si>
  <si>
    <t>7017, 7019-7021, 7023</t>
  </si>
  <si>
    <t xml:space="preserve">Lam, Hang-chi  </t>
  </si>
  <si>
    <t xml:space="preserve">Lam, Ivan Ho Pong  </t>
  </si>
  <si>
    <t xml:space="preserve">Lam, Jade  </t>
  </si>
  <si>
    <t xml:space="preserve">Lam, Kam Ying  </t>
  </si>
  <si>
    <t xml:space="preserve">Lam, Nelson Chi Yuen  </t>
  </si>
  <si>
    <t xml:space="preserve">Lam, T. K. </t>
  </si>
  <si>
    <t xml:space="preserve">Lam, Tak Chee  </t>
  </si>
  <si>
    <t>3802, 4410</t>
  </si>
  <si>
    <t xml:space="preserve">Lam, Terry  </t>
  </si>
  <si>
    <t>60, 177-179, 6425</t>
  </si>
  <si>
    <t xml:space="preserve">Lam, Tian Xing  </t>
  </si>
  <si>
    <t xml:space="preserve">Lam, Y. C. </t>
  </si>
  <si>
    <t xml:space="preserve">Lam, Yuen Mei  </t>
  </si>
  <si>
    <t xml:space="preserve">Lamb, Denise  </t>
  </si>
  <si>
    <t>6803-6827</t>
  </si>
  <si>
    <t xml:space="preserve">Lamtex Holdings Limited  </t>
  </si>
  <si>
    <t>3788-3790, 10627</t>
  </si>
  <si>
    <t xml:space="preserve">Lanaway, Jeremy  </t>
  </si>
  <si>
    <t>496-497, 6878</t>
  </si>
  <si>
    <t xml:space="preserve">Lands Department  </t>
  </si>
  <si>
    <t>10628-10631</t>
  </si>
  <si>
    <t xml:space="preserve">Lands Department. Survey &amp; Mapping Office  </t>
  </si>
  <si>
    <t>10632-10639</t>
  </si>
  <si>
    <t xml:space="preserve">Langham Hospitality Investments Limited  </t>
  </si>
  <si>
    <t>3791-3793, 6828</t>
  </si>
  <si>
    <t xml:space="preserve">Lap Kei Engineering (Holdings) Limited  </t>
  </si>
  <si>
    <t>6829, 10640</t>
  </si>
  <si>
    <t xml:space="preserve">Lapco Holdings Limited  </t>
  </si>
  <si>
    <t>416, 3794, 6830, 10641</t>
  </si>
  <si>
    <t xml:space="preserve">Lau, Audrey  </t>
  </si>
  <si>
    <t xml:space="preserve">Lau, Benny  </t>
  </si>
  <si>
    <t>4417, 6440, 6545, 7229, 7350</t>
  </si>
  <si>
    <t xml:space="preserve">Lau, Faust  </t>
  </si>
  <si>
    <t>808-810</t>
  </si>
  <si>
    <t xml:space="preserve">Lau, Goethe  </t>
  </si>
  <si>
    <t>10642-10644</t>
  </si>
  <si>
    <t xml:space="preserve">Lau, Immanuel  </t>
  </si>
  <si>
    <t>10645-10648</t>
  </si>
  <si>
    <t xml:space="preserve">Lau, Janice Ying Chui  </t>
  </si>
  <si>
    <t xml:space="preserve">Lau, Kai  </t>
  </si>
  <si>
    <t xml:space="preserve">Lau, Kei Chung  </t>
  </si>
  <si>
    <t>7010, 7012</t>
  </si>
  <si>
    <t xml:space="preserve">Lau, Kenny  </t>
  </si>
  <si>
    <t>430, 545</t>
  </si>
  <si>
    <t xml:space="preserve">Lau, Kwok-wai  </t>
  </si>
  <si>
    <t xml:space="preserve">Lau, Mark Lai King  </t>
  </si>
  <si>
    <t>6712-6713</t>
  </si>
  <si>
    <t xml:space="preserve">Lau, Merlin  </t>
  </si>
  <si>
    <t xml:space="preserve">Lau, Moby Hoi Tung  </t>
  </si>
  <si>
    <t xml:space="preserve">Lau, Peter Tze Yiu  </t>
  </si>
  <si>
    <t xml:space="preserve">Lau, Sherlock  </t>
  </si>
  <si>
    <t>811, 4101</t>
  </si>
  <si>
    <t xml:space="preserve">Lau, Simon  </t>
  </si>
  <si>
    <t>6831, 10649</t>
  </si>
  <si>
    <t xml:space="preserve">Lau, Sunnie S. Y. </t>
  </si>
  <si>
    <t xml:space="preserve">Lau, Vienne  </t>
  </si>
  <si>
    <t xml:space="preserve">Lau, Ying-chuen  </t>
  </si>
  <si>
    <t>759-763</t>
  </si>
  <si>
    <t xml:space="preserve">Laudon, Kenneth C. </t>
  </si>
  <si>
    <t>7328-7330</t>
  </si>
  <si>
    <t xml:space="preserve">Laustroer, Jonas  </t>
  </si>
  <si>
    <t xml:space="preserve">Law, Ricky  </t>
  </si>
  <si>
    <t xml:space="preserve">Law, Shane  </t>
  </si>
  <si>
    <t xml:space="preserve">Law, Winnie  </t>
  </si>
  <si>
    <t xml:space="preserve">LEAP Holdings Group Limited  </t>
  </si>
  <si>
    <t>419-420, 10651-10652</t>
  </si>
  <si>
    <t xml:space="preserve">Lee, Bernard  </t>
  </si>
  <si>
    <t xml:space="preserve">Lee, Che-yi  </t>
  </si>
  <si>
    <t xml:space="preserve">Lee, Connie Wing Tung  </t>
  </si>
  <si>
    <t xml:space="preserve">Lee, D. S. C. </t>
  </si>
  <si>
    <t>6254, 9837, 9839, 9844-9845, 9848-9850, 9853, 9855-9856, 9864</t>
  </si>
  <si>
    <t xml:space="preserve">Lee, Desmond  </t>
  </si>
  <si>
    <t xml:space="preserve">Lee, Jeff  </t>
  </si>
  <si>
    <t xml:space="preserve">Lee, K. W. </t>
  </si>
  <si>
    <t>6641, 6964-6965</t>
  </si>
  <si>
    <t xml:space="preserve">Lee Kee Holdings Limited  </t>
  </si>
  <si>
    <t>422, 6832</t>
  </si>
  <si>
    <t xml:space="preserve">Lee, Laurence  </t>
  </si>
  <si>
    <t xml:space="preserve">Lee, Lon  </t>
  </si>
  <si>
    <t xml:space="preserve">Lee, M. C. </t>
  </si>
  <si>
    <t>274-275</t>
  </si>
  <si>
    <t xml:space="preserve">Lee, Purple Chi Yan  </t>
  </si>
  <si>
    <t xml:space="preserve">Lee, Siu Tong  </t>
  </si>
  <si>
    <t xml:space="preserve">Lee, Steven H. </t>
  </si>
  <si>
    <t xml:space="preserve">Lee, Sylvia So Bing  </t>
  </si>
  <si>
    <t>3611-3614</t>
  </si>
  <si>
    <t xml:space="preserve">Leeport (Holdings) Limited  </t>
  </si>
  <si>
    <t>6833, 10658</t>
  </si>
  <si>
    <t xml:space="preserve">Legend Strategy International Holdings Group Company Limited  </t>
  </si>
  <si>
    <t>3798-3799, 10659-10660</t>
  </si>
  <si>
    <t xml:space="preserve">Lehmann, Stephen  </t>
  </si>
  <si>
    <t xml:space="preserve">Lenovo Group Limited  </t>
  </si>
  <si>
    <t>6834, 10661</t>
  </si>
  <si>
    <t xml:space="preserve">Leoch International Technology Limited  </t>
  </si>
  <si>
    <t>3800, 10662</t>
  </si>
  <si>
    <t xml:space="preserve">Leong, Che-hung  </t>
  </si>
  <si>
    <t xml:space="preserve">Leong, Ka Tai  </t>
  </si>
  <si>
    <t xml:space="preserve">Lesaca, Bianca  </t>
  </si>
  <si>
    <t xml:space="preserve">Leung, Alberta  </t>
  </si>
  <si>
    <t xml:space="preserve">Leung, Bonnie  </t>
  </si>
  <si>
    <t xml:space="preserve">Leung, Chi-hin  </t>
  </si>
  <si>
    <t xml:space="preserve">Leung, Choi Lai  </t>
  </si>
  <si>
    <t xml:space="preserve">Leung, Christy  </t>
  </si>
  <si>
    <t xml:space="preserve">Leung, Cynthia Man  </t>
  </si>
  <si>
    <t xml:space="preserve">Leung, Eva  </t>
  </si>
  <si>
    <t xml:space="preserve">Leung, Gary  </t>
  </si>
  <si>
    <t xml:space="preserve">Leung, Jeanie  </t>
  </si>
  <si>
    <t xml:space="preserve">Leung, Kwok-fai  </t>
  </si>
  <si>
    <t xml:space="preserve">Leung, Larry  </t>
  </si>
  <si>
    <t xml:space="preserve">Leung Lau, Sophie Yau Fun  </t>
  </si>
  <si>
    <t xml:space="preserve">Leung, Laura Kateri  </t>
  </si>
  <si>
    <t>784-789, 4043-4045</t>
  </si>
  <si>
    <t xml:space="preserve">Leung, Leo C. F. </t>
  </si>
  <si>
    <t>10350-10355</t>
  </si>
  <si>
    <t xml:space="preserve">Leung, Michelle  </t>
  </si>
  <si>
    <t xml:space="preserve">Leung, Pavlova  </t>
  </si>
  <si>
    <t xml:space="preserve">Leung, Rachel  </t>
  </si>
  <si>
    <t xml:space="preserve">Leung, Shing  </t>
  </si>
  <si>
    <t xml:space="preserve">Leung, Shirley Yung  </t>
  </si>
  <si>
    <t xml:space="preserve">Leung, Steve  </t>
  </si>
  <si>
    <t xml:space="preserve">Leung, Wing Hang  </t>
  </si>
  <si>
    <t xml:space="preserve">Leung, Yannes  </t>
  </si>
  <si>
    <t xml:space="preserve">Leung, Yick-tin  </t>
  </si>
  <si>
    <t xml:space="preserve">Leung, Yuen-sang  </t>
  </si>
  <si>
    <t xml:space="preserve">Lewis, Anthony  </t>
  </si>
  <si>
    <t>10946-10947</t>
  </si>
  <si>
    <t xml:space="preserve">Lewis, C. S. </t>
  </si>
  <si>
    <t xml:space="preserve">Lewis, Mike  </t>
  </si>
  <si>
    <t>459-460, 498-503, 6885-6893, 10706-10709</t>
  </si>
  <si>
    <t xml:space="preserve">Leyou Technologies Holdings Limited  </t>
  </si>
  <si>
    <t>3805, 10666</t>
  </si>
  <si>
    <t xml:space="preserve">LHN Limited  </t>
  </si>
  <si>
    <t>426, 6845</t>
  </si>
  <si>
    <t xml:space="preserve">Li &amp; Fung Limited  </t>
  </si>
  <si>
    <t>3806, 10667</t>
  </si>
  <si>
    <t xml:space="preserve">Li, Alex  </t>
  </si>
  <si>
    <t xml:space="preserve">Li, Charles Xiaojia  </t>
  </si>
  <si>
    <t xml:space="preserve">Li, Christine  </t>
  </si>
  <si>
    <t xml:space="preserve">Li, Chunlong  </t>
  </si>
  <si>
    <t xml:space="preserve">Li, Grace S. </t>
  </si>
  <si>
    <t xml:space="preserve">Li, Guobin  </t>
  </si>
  <si>
    <t xml:space="preserve">Li, Hecheng  </t>
  </si>
  <si>
    <t xml:space="preserve">Li, Laurence  </t>
  </si>
  <si>
    <t xml:space="preserve">Li, Lo  </t>
  </si>
  <si>
    <t>6301, 6303, 6305</t>
  </si>
  <si>
    <t xml:space="preserve">Li, May M. </t>
  </si>
  <si>
    <t xml:space="preserve">Li Ning Company Limited  </t>
  </si>
  <si>
    <t>6846-6847</t>
  </si>
  <si>
    <t xml:space="preserve">Li, Rui  </t>
  </si>
  <si>
    <t xml:space="preserve">Li, Sarah  </t>
  </si>
  <si>
    <t xml:space="preserve">Li, Wei  </t>
  </si>
  <si>
    <t xml:space="preserve">Li, Xinping  </t>
  </si>
  <si>
    <t>3810-3811</t>
  </si>
  <si>
    <t xml:space="preserve">Li, Xinxiang  </t>
  </si>
  <si>
    <t xml:space="preserve">Li, Yong  </t>
  </si>
  <si>
    <t>3951, 10326</t>
  </si>
  <si>
    <t xml:space="preserve">Li, Zhihua  </t>
  </si>
  <si>
    <t xml:space="preserve">Lieske, Carmella  </t>
  </si>
  <si>
    <t>10671-10674</t>
  </si>
  <si>
    <t xml:space="preserve">Life Healthcare Group Limited  </t>
  </si>
  <si>
    <t xml:space="preserve">Lifestyle China Group Limited  </t>
  </si>
  <si>
    <t>3820, 6851</t>
  </si>
  <si>
    <t xml:space="preserve">Lifestyle International Holdings Limited  </t>
  </si>
  <si>
    <t>3821, 6852</t>
  </si>
  <si>
    <t xml:space="preserve">LifeTech Scientific Corporation  </t>
  </si>
  <si>
    <t>3822, 10675</t>
  </si>
  <si>
    <t xml:space="preserve">Lim, Hui Leng  </t>
  </si>
  <si>
    <t>256-258, 3550-3554, 6621-6625, 10393-10398</t>
  </si>
  <si>
    <t xml:space="preserve">Lim, Lourdes Wang  </t>
  </si>
  <si>
    <t xml:space="preserve">Lin, Agnes  </t>
  </si>
  <si>
    <t xml:space="preserve">Lin, Catherine  </t>
  </si>
  <si>
    <t xml:space="preserve">Lin, Phoebe  </t>
  </si>
  <si>
    <t xml:space="preserve">Lin, Shijian  </t>
  </si>
  <si>
    <t>6255-6256, 6439, 6441, 6550, 7203-7207, 7283, 7365</t>
  </si>
  <si>
    <t xml:space="preserve">Ling, Judy  </t>
  </si>
  <si>
    <t>6515-6544</t>
  </si>
  <si>
    <t xml:space="preserve">Ling, Rena  </t>
  </si>
  <si>
    <t xml:space="preserve">Link Asset Management Limited  </t>
  </si>
  <si>
    <t>6853-6854, 10676</t>
  </si>
  <si>
    <t xml:space="preserve">Link Holdings Limited  </t>
  </si>
  <si>
    <t>3831, 6855, 10677-10678</t>
  </si>
  <si>
    <t xml:space="preserve">Linocraft Holdings Limited  </t>
  </si>
  <si>
    <t>428, 3832, 6856</t>
  </si>
  <si>
    <t xml:space="preserve">Litton, John  </t>
  </si>
  <si>
    <t xml:space="preserve">Liu, Cancy  </t>
  </si>
  <si>
    <t xml:space="preserve">Liu, Derek  </t>
  </si>
  <si>
    <t>212-217, 3068, 3435-3440</t>
  </si>
  <si>
    <t xml:space="preserve">Liu, Hong  </t>
  </si>
  <si>
    <t>429, 527</t>
  </si>
  <si>
    <t xml:space="preserve">Liu, Jiajie  </t>
  </si>
  <si>
    <t xml:space="preserve">Liu, kai  </t>
  </si>
  <si>
    <t xml:space="preserve">Liu, Ki  </t>
  </si>
  <si>
    <t xml:space="preserve">Liu, Ruiguang  </t>
  </si>
  <si>
    <t xml:space="preserve">Liu, Wai Ming  </t>
  </si>
  <si>
    <t xml:space="preserve">Liu, Wai-tong  </t>
  </si>
  <si>
    <t xml:space="preserve">Liu, Yan  </t>
  </si>
  <si>
    <t>9799, 9867</t>
  </si>
  <si>
    <t xml:space="preserve">Liu, Yang  </t>
  </si>
  <si>
    <t>3141, 3361, 3390, 3392, 3458-3459, 3522-3523, 3747, 3801, 3842, 3856, 3910-3911, 3963, 4214, 4237-4239, 4249-4250, 4330, 4332, 4392</t>
  </si>
  <si>
    <t xml:space="preserve">Liu, Yungang  </t>
  </si>
  <si>
    <t xml:space="preserve">Livzon Pharmaceutical Group Inc  </t>
  </si>
  <si>
    <t>6857, 10685</t>
  </si>
  <si>
    <t xml:space="preserve">LKS Holding Group Limited  </t>
  </si>
  <si>
    <t>431, 6858, 10686-10687</t>
  </si>
  <si>
    <t xml:space="preserve">Lo, Bo Wok  </t>
  </si>
  <si>
    <t xml:space="preserve">Lo, Chi Chun  </t>
  </si>
  <si>
    <t xml:space="preserve">Lo, Kenneth  </t>
  </si>
  <si>
    <t xml:space="preserve">Lo, Kwok Chun  </t>
  </si>
  <si>
    <t>4358-4359</t>
  </si>
  <si>
    <t xml:space="preserve">Lo, Maxim  </t>
  </si>
  <si>
    <t>784-787, 4043-4044, 4079-4082</t>
  </si>
  <si>
    <t xml:space="preserve">Lo, Nicole  </t>
  </si>
  <si>
    <t>6288-6290</t>
  </si>
  <si>
    <t xml:space="preserve">Lo, P. Y. </t>
  </si>
  <si>
    <t>14-19, 3057, 3621, 6295, 10441</t>
  </si>
  <si>
    <t xml:space="preserve">Lo, Stefan H. C. </t>
  </si>
  <si>
    <t>3623, 6249, 6294, 6656, 9817, 9819, 9935, 10446, 10688</t>
  </si>
  <si>
    <t xml:space="preserve">Lo, Windy Suet Chun  </t>
  </si>
  <si>
    <t xml:space="preserve">Lo, Yoyo  </t>
  </si>
  <si>
    <t>3129-3138</t>
  </si>
  <si>
    <t xml:space="preserve">Loco Hong Kong Holdings Limited  </t>
  </si>
  <si>
    <t>3837-3838, 6859, 10689-10690</t>
  </si>
  <si>
    <t xml:space="preserve">Logan Property Holdings Company Limited  </t>
  </si>
  <si>
    <t>6860, 10691</t>
  </si>
  <si>
    <t xml:space="preserve">Loh, Christine  </t>
  </si>
  <si>
    <t>10692-10693</t>
  </si>
  <si>
    <t xml:space="preserve">Lok, Fung  </t>
  </si>
  <si>
    <t xml:space="preserve">Lok, Goldie  </t>
  </si>
  <si>
    <t xml:space="preserve">Lok, Joe  </t>
  </si>
  <si>
    <t xml:space="preserve">Lok, Yin Yee  </t>
  </si>
  <si>
    <t xml:space="preserve">Lombar  </t>
  </si>
  <si>
    <t xml:space="preserve">Longfor Group Holdings Limited  </t>
  </si>
  <si>
    <t xml:space="preserve">LongiTech Smart Energy Holding Limited  </t>
  </si>
  <si>
    <t>3840, 10696</t>
  </si>
  <si>
    <t xml:space="preserve">Longrun Tea Group Company Limited  </t>
  </si>
  <si>
    <t>10722-10723</t>
  </si>
  <si>
    <t xml:space="preserve">Loo, Andre  </t>
  </si>
  <si>
    <t xml:space="preserve">Loo, Andy  </t>
  </si>
  <si>
    <t>145-147</t>
  </si>
  <si>
    <t xml:space="preserve">Loo, Pok Chuen  </t>
  </si>
  <si>
    <t xml:space="preserve">Lou, Gigi  </t>
  </si>
  <si>
    <t xml:space="preserve">Louie, Brian E. </t>
  </si>
  <si>
    <t xml:space="preserve">Low, Chee Keong  </t>
  </si>
  <si>
    <t xml:space="preserve">Lowe, Barbara  </t>
  </si>
  <si>
    <t>3865-3877</t>
  </si>
  <si>
    <t xml:space="preserve">Lu, Jiade J. </t>
  </si>
  <si>
    <t xml:space="preserve">Lubell, Pamela  </t>
  </si>
  <si>
    <t xml:space="preserve">Luen Thai Holdings Limited  </t>
  </si>
  <si>
    <t>3843, 6946</t>
  </si>
  <si>
    <t xml:space="preserve">Luen Wong Group Holdings Limited  </t>
  </si>
  <si>
    <t>522, 3844, 6947-6948, 10725</t>
  </si>
  <si>
    <t xml:space="preserve">Lui, Shou Kwan  </t>
  </si>
  <si>
    <t xml:space="preserve">Lui, Troy  </t>
  </si>
  <si>
    <t xml:space="preserve">Lui, Victor  </t>
  </si>
  <si>
    <t>9814, 9818, 9934</t>
  </si>
  <si>
    <t xml:space="preserve">Luk, Chi Lan  </t>
  </si>
  <si>
    <t>578, 582, 585, 7024-7025</t>
  </si>
  <si>
    <t xml:space="preserve">Luk Hing Entertainment Group Holdings Limited  </t>
  </si>
  <si>
    <t xml:space="preserve">Luk, Richard F. C. </t>
  </si>
  <si>
    <t xml:space="preserve">Luk, Simon  </t>
  </si>
  <si>
    <t xml:space="preserve">Luks Group (Vietnam Holdings) Company Limited  </t>
  </si>
  <si>
    <t>6949, 10728</t>
  </si>
  <si>
    <t xml:space="preserve">Lum, Wai Ling  </t>
  </si>
  <si>
    <t>7297-7300</t>
  </si>
  <si>
    <t xml:space="preserve">Lumina Group Limited  </t>
  </si>
  <si>
    <t>524, 10729</t>
  </si>
  <si>
    <t xml:space="preserve">Lung, Man-ho  </t>
  </si>
  <si>
    <t xml:space="preserve">Luo, Ming  </t>
  </si>
  <si>
    <t xml:space="preserve">Luo, Qingquan  </t>
  </si>
  <si>
    <t xml:space="preserve">Luo, Ying  </t>
  </si>
  <si>
    <t xml:space="preserve">LuvLuvPig  </t>
  </si>
  <si>
    <t>3846-3848</t>
  </si>
  <si>
    <t xml:space="preserve">Luxey International (Holdings) Limited  </t>
  </si>
  <si>
    <t>3849, 6953, 10731-10732</t>
  </si>
  <si>
    <t xml:space="preserve">Lv, Ke  </t>
  </si>
  <si>
    <t xml:space="preserve">LVGEM (China) Real Estate Investment Company Limited  </t>
  </si>
  <si>
    <t>3850, 10733</t>
  </si>
  <si>
    <t xml:space="preserve">Lydon, Clare  </t>
  </si>
  <si>
    <t xml:space="preserve">M&amp;L Holdings Group Limited  </t>
  </si>
  <si>
    <t>3851, 6955, 10734</t>
  </si>
  <si>
    <t xml:space="preserve">Ma, Changshan  </t>
  </si>
  <si>
    <t xml:space="preserve">Ma, Lawrence  </t>
  </si>
  <si>
    <t xml:space="preserve">Ma, Lawrence Y. K. </t>
  </si>
  <si>
    <t xml:space="preserve">Ma, Matthew C. K. </t>
  </si>
  <si>
    <t xml:space="preserve">Ma, Rachel  </t>
  </si>
  <si>
    <t>3342, 3346-3347</t>
  </si>
  <si>
    <t xml:space="preserve">Ma, Shenglin  </t>
  </si>
  <si>
    <t xml:space="preserve">Ma, William  </t>
  </si>
  <si>
    <t xml:space="preserve">Ma, Xiangqun  </t>
  </si>
  <si>
    <t xml:space="preserve">Macau Legend Development Limited  </t>
  </si>
  <si>
    <t>3853, 10736</t>
  </si>
  <si>
    <t xml:space="preserve">MacDonald, Christopher  </t>
  </si>
  <si>
    <t xml:space="preserve">Mackay, Charles  </t>
  </si>
  <si>
    <t xml:space="preserve">Mackinnon, Mairi  </t>
  </si>
  <si>
    <t xml:space="preserve">Macrolink Capital Holdings Limited  </t>
  </si>
  <si>
    <t xml:space="preserve">Mainland Headwear Holdings Limited  </t>
  </si>
  <si>
    <t>3857, 10738</t>
  </si>
  <si>
    <t xml:space="preserve">Major Holdings Limited  </t>
  </si>
  <si>
    <t>530, 6957</t>
  </si>
  <si>
    <t xml:space="preserve">Mak, Andrew  </t>
  </si>
  <si>
    <t>6958, 9810, 9815</t>
  </si>
  <si>
    <t xml:space="preserve">Mak, Patrick  </t>
  </si>
  <si>
    <t xml:space="preserve">Malhotra, Naresh K. </t>
  </si>
  <si>
    <t xml:space="preserve">Malmsbury, Judith  </t>
  </si>
  <si>
    <t>248, 977-982</t>
  </si>
  <si>
    <t xml:space="preserve">Man, Catherine  </t>
  </si>
  <si>
    <t xml:space="preserve">Man Yue Technology Holdings Limited  </t>
  </si>
  <si>
    <t>3858, 10739</t>
  </si>
  <si>
    <t xml:space="preserve">Mandarin Oriental International Limited  </t>
  </si>
  <si>
    <t xml:space="preserve">Mandatory Provident Fund Schemes Authority  </t>
  </si>
  <si>
    <t xml:space="preserve">Manfield Chemical Holdings Limited  </t>
  </si>
  <si>
    <t>3861, 6960</t>
  </si>
  <si>
    <t xml:space="preserve">Manin, Gregory James  </t>
  </si>
  <si>
    <t>3569-3570, 3594</t>
  </si>
  <si>
    <t xml:space="preserve">Mansion International Holdings Limited  </t>
  </si>
  <si>
    <t xml:space="preserve">Mao, Jianjun  </t>
  </si>
  <si>
    <t xml:space="preserve">Maoye International Holdings Limited  </t>
  </si>
  <si>
    <t xml:space="preserve">Marcus, David G. </t>
  </si>
  <si>
    <t>6962-6963</t>
  </si>
  <si>
    <t xml:space="preserve">Margie  </t>
  </si>
  <si>
    <t xml:space="preserve">Marine Department. Hydrographic Office  </t>
  </si>
  <si>
    <t xml:space="preserve">Maris  </t>
  </si>
  <si>
    <t>10740-10741</t>
  </si>
  <si>
    <t xml:space="preserve">Martin, Peter  </t>
  </si>
  <si>
    <t xml:space="preserve">Marulli, Giuseppe  </t>
  </si>
  <si>
    <t xml:space="preserve">Maslaha  </t>
  </si>
  <si>
    <t xml:space="preserve">Massoni, Simone  </t>
  </si>
  <si>
    <t>79, 901</t>
  </si>
  <si>
    <t xml:space="preserve">Mathur, Bhakti  </t>
  </si>
  <si>
    <t>3878, 6972</t>
  </si>
  <si>
    <t xml:space="preserve">Matsumoto, Shunsuke  </t>
  </si>
  <si>
    <t xml:space="preserve">Mattheos, Nikos  </t>
  </si>
  <si>
    <t xml:space="preserve">Max Sight Group Holdings Limited  </t>
  </si>
  <si>
    <t>3879-3880, 6973, 10743</t>
  </si>
  <si>
    <t xml:space="preserve">Maxnerva Technology Services Limited  </t>
  </si>
  <si>
    <t>541, 6974, 10744</t>
  </si>
  <si>
    <t xml:space="preserve">Mayer-Skumanz, Lene  </t>
  </si>
  <si>
    <t xml:space="preserve">McCoy, Gerard  </t>
  </si>
  <si>
    <t>3372, 6449, 10161</t>
  </si>
  <si>
    <t xml:space="preserve">McDermott, C. L  </t>
  </si>
  <si>
    <t xml:space="preserve">McElney, Brian  </t>
  </si>
  <si>
    <t xml:space="preserve">McGhee, Karen  </t>
  </si>
  <si>
    <t xml:space="preserve">McInnis, J. Arthur  </t>
  </si>
  <si>
    <t>3431, 10256</t>
  </si>
  <si>
    <t xml:space="preserve">McLintock, David  </t>
  </si>
  <si>
    <t xml:space="preserve">McPhee, Margaret  </t>
  </si>
  <si>
    <t>7398, 7400</t>
  </si>
  <si>
    <t xml:space="preserve">MECOM Power and Construction Limited  </t>
  </si>
  <si>
    <t>3882, 10746</t>
  </si>
  <si>
    <t xml:space="preserve">Media Asia Group Holdings Limited  </t>
  </si>
  <si>
    <t>542, 3883, 6975, 10747</t>
  </si>
  <si>
    <t xml:space="preserve">Media Chinese International Limited  </t>
  </si>
  <si>
    <t xml:space="preserve">MediNet Group Limited  </t>
  </si>
  <si>
    <t>3884, 6976, 10749-10750</t>
  </si>
  <si>
    <t xml:space="preserve">Mega Expo Holdings Limited  </t>
  </si>
  <si>
    <t>3886, 10752</t>
  </si>
  <si>
    <t xml:space="preserve">Megalogic Technology Holdings Limited  </t>
  </si>
  <si>
    <t>3887-3888</t>
  </si>
  <si>
    <t xml:space="preserve">Meggitt, Gary  </t>
  </si>
  <si>
    <t xml:space="preserve">Mei Ah Entertainment Group Limited  </t>
  </si>
  <si>
    <t>543, 6977</t>
  </si>
  <si>
    <t xml:space="preserve">Mei, Ciming  </t>
  </si>
  <si>
    <t xml:space="preserve">MEIGU Technology Holding Group Limited  </t>
  </si>
  <si>
    <t>544, 3889, 6978, 10754-10755</t>
  </si>
  <si>
    <t xml:space="preserve">Meituan Dianping  </t>
  </si>
  <si>
    <t xml:space="preserve">Mengke Holdings Limited  </t>
  </si>
  <si>
    <t>6979, 10757</t>
  </si>
  <si>
    <t xml:space="preserve">Menking, Scott  </t>
  </si>
  <si>
    <t xml:space="preserve">Merdeka Financial Services Group Limited  </t>
  </si>
  <si>
    <t>546, 3890, 6980-6981, 10759</t>
  </si>
  <si>
    <t xml:space="preserve">Merkin, Robert  </t>
  </si>
  <si>
    <t>6982-6983</t>
  </si>
  <si>
    <t xml:space="preserve">Methold, Ken  </t>
  </si>
  <si>
    <t>7042, 7044, 7046</t>
  </si>
  <si>
    <t xml:space="preserve">Mexan Limited  </t>
  </si>
  <si>
    <t>547, 10760</t>
  </si>
  <si>
    <t xml:space="preserve">MGM China Holdings Limited  </t>
  </si>
  <si>
    <t>3891, 10761</t>
  </si>
  <si>
    <t xml:space="preserve">Mi Ming Mart Holdings Limited  </t>
  </si>
  <si>
    <t>3892, 6984, 10762-10763</t>
  </si>
  <si>
    <t xml:space="preserve">Micheli, Margherita  </t>
  </si>
  <si>
    <t xml:space="preserve">Midas International Holdings Limited  </t>
  </si>
  <si>
    <t xml:space="preserve">Midland Holdings Limited  </t>
  </si>
  <si>
    <t xml:space="preserve">Miji International Holdings Limited  </t>
  </si>
  <si>
    <t xml:space="preserve">Milestone Builder Holdings Limited  </t>
  </si>
  <si>
    <t>548, 6987</t>
  </si>
  <si>
    <t xml:space="preserve">Mill, John Stuart  </t>
  </si>
  <si>
    <t xml:space="preserve">Miller, Harry  </t>
  </si>
  <si>
    <t xml:space="preserve">Miller, William John  </t>
  </si>
  <si>
    <t xml:space="preserve">Millett, Hon Lord  </t>
  </si>
  <si>
    <t>285-287, 6661, 10452</t>
  </si>
  <si>
    <t xml:space="preserve">Million Stars Holdings Limited  </t>
  </si>
  <si>
    <t>550, 3893-3894, 10766-10767</t>
  </si>
  <si>
    <t xml:space="preserve">Milone, Marco  </t>
  </si>
  <si>
    <t xml:space="preserve">Ming Fai International Holdings Limited  </t>
  </si>
  <si>
    <t>3895, 10768</t>
  </si>
  <si>
    <t xml:space="preserve">Ming, Sammy S. M. </t>
  </si>
  <si>
    <t xml:space="preserve">Miramar Hotel and Investment Company, Limited  </t>
  </si>
  <si>
    <t>3897, 6989</t>
  </si>
  <si>
    <t xml:space="preserve">Miricor Enterprises Holdings Limited  </t>
  </si>
  <si>
    <t>3898, 6990, 10770-10771</t>
  </si>
  <si>
    <t xml:space="preserve">Mo, Meeni  </t>
  </si>
  <si>
    <t xml:space="preserve">Mobile Internet (China) Holdings Limited  </t>
  </si>
  <si>
    <t xml:space="preserve">Modern Beauty Salon Holdings Limited  </t>
  </si>
  <si>
    <t>551, 6991</t>
  </si>
  <si>
    <t xml:space="preserve">Modern Dental Group Limited  </t>
  </si>
  <si>
    <t>3902, 10773</t>
  </si>
  <si>
    <t xml:space="preserve">Modern Land (China) Company Limited  </t>
  </si>
  <si>
    <t>6992, 10774</t>
  </si>
  <si>
    <t xml:space="preserve">Modern Living Investments Holdings Limited  </t>
  </si>
  <si>
    <t>3903, 6993, 10775</t>
  </si>
  <si>
    <t xml:space="preserve">Modern Media Holdings Limited  </t>
  </si>
  <si>
    <t>3904, 10776</t>
  </si>
  <si>
    <t xml:space="preserve">Moiselle International Holdings Limited  </t>
  </si>
  <si>
    <t xml:space="preserve">Mok, Fiona Pui Yu  </t>
  </si>
  <si>
    <t>24, 6245</t>
  </si>
  <si>
    <t xml:space="preserve">Mok, Pui Yu Fiona  </t>
  </si>
  <si>
    <t xml:space="preserve">Momentum Financial Holdings Limited  </t>
  </si>
  <si>
    <t>3905, 10777</t>
  </si>
  <si>
    <t xml:space="preserve">Mongolia Energy Corporation Limited  </t>
  </si>
  <si>
    <t>553, 6994</t>
  </si>
  <si>
    <t xml:space="preserve">Mongolian Mining Corporation  </t>
  </si>
  <si>
    <t>3906, 10778</t>
  </si>
  <si>
    <t xml:space="preserve">Monk, Catherine  </t>
  </si>
  <si>
    <t>461-465, 6900-6905</t>
  </si>
  <si>
    <t xml:space="preserve">Morin, Valentin  </t>
  </si>
  <si>
    <t xml:space="preserve">Morrison, Natalia  </t>
  </si>
  <si>
    <t xml:space="preserve">Mosher, Stacy  </t>
  </si>
  <si>
    <t xml:space="preserve">Moss, Peter  </t>
  </si>
  <si>
    <t xml:space="preserve">Most Kwai Chung Limited  </t>
  </si>
  <si>
    <t>6997, 10780</t>
  </si>
  <si>
    <t xml:space="preserve">Mou, Klara  </t>
  </si>
  <si>
    <t>3781, 4411</t>
  </si>
  <si>
    <t xml:space="preserve">Mozhi  </t>
  </si>
  <si>
    <t xml:space="preserve">Mroziewicz, Elsa  </t>
  </si>
  <si>
    <t>554-555</t>
  </si>
  <si>
    <t xml:space="preserve">MS Concept Limited  </t>
  </si>
  <si>
    <t>6999-7000, 10782</t>
  </si>
  <si>
    <t xml:space="preserve">MS Group Holdings Limited  </t>
  </si>
  <si>
    <t xml:space="preserve">MTR Corporation Limited  </t>
  </si>
  <si>
    <t>3907, 10784</t>
  </si>
  <si>
    <t xml:space="preserve">Muchum  </t>
  </si>
  <si>
    <t xml:space="preserve">Mui, Benny  </t>
  </si>
  <si>
    <t>10906-10908</t>
  </si>
  <si>
    <t xml:space="preserve">Mulshine, James L. </t>
  </si>
  <si>
    <t xml:space="preserve">Multifield International Holdings Limited  </t>
  </si>
  <si>
    <t>3908-3909, 7002</t>
  </si>
  <si>
    <t xml:space="preserve">Munir, Abu Bakar  </t>
  </si>
  <si>
    <t xml:space="preserve">Munsun Capital Group Limited  </t>
  </si>
  <si>
    <t>10785-10787</t>
  </si>
  <si>
    <t xml:space="preserve">Murphy, Raymond  </t>
  </si>
  <si>
    <t xml:space="preserve">NagaCorp Ltd. </t>
  </si>
  <si>
    <t xml:space="preserve">Nan Nan Resources Enterprise Limited  </t>
  </si>
  <si>
    <t>563, 10790-10791</t>
  </si>
  <si>
    <t xml:space="preserve">Nancarrow, C. </t>
  </si>
  <si>
    <t>6463-6468, 10184-10187</t>
  </si>
  <si>
    <t xml:space="preserve">Nanfang Communication Holdings Limited  </t>
  </si>
  <si>
    <t>3912, 10792</t>
  </si>
  <si>
    <t xml:space="preserve">Nanjing Sinolife United Company Limited  </t>
  </si>
  <si>
    <t>3913, 10793</t>
  </si>
  <si>
    <t xml:space="preserve">Nanyang Commercial Bank  </t>
  </si>
  <si>
    <t xml:space="preserve">Nanyang Holdings Limited  </t>
  </si>
  <si>
    <t xml:space="preserve">Naoki, Sakai  </t>
  </si>
  <si>
    <t xml:space="preserve">National Investments Fund Limited  </t>
  </si>
  <si>
    <t>7005, 10794</t>
  </si>
  <si>
    <t xml:space="preserve">Natural Beauty Bio-Technology Limited  </t>
  </si>
  <si>
    <t>3916, 7006</t>
  </si>
  <si>
    <t xml:space="preserve">Neo Telemedia Limited  </t>
  </si>
  <si>
    <t>3921, 7007, 10795</t>
  </si>
  <si>
    <t xml:space="preserve">Neradova, Maria  </t>
  </si>
  <si>
    <t xml:space="preserve">Nesbit, Edith  </t>
  </si>
  <si>
    <t xml:space="preserve">NetDragon Websoft Holdings Limited  </t>
  </si>
  <si>
    <t>3922, 10796</t>
  </si>
  <si>
    <t xml:space="preserve">New Asia Publishing House Editorial Committee  </t>
  </si>
  <si>
    <t>691-758</t>
  </si>
  <si>
    <t xml:space="preserve">New Century Asset Management Limited  </t>
  </si>
  <si>
    <t xml:space="preserve">New Century Group Hong Kong Limited  </t>
  </si>
  <si>
    <t>565, 7014</t>
  </si>
  <si>
    <t xml:space="preserve">New City Development Group Limited  </t>
  </si>
  <si>
    <t>3924-3925, 10798</t>
  </si>
  <si>
    <t xml:space="preserve">New Concepts Holdings Limited  </t>
  </si>
  <si>
    <t xml:space="preserve">New Provenance Everlasting Holdings Limited  </t>
  </si>
  <si>
    <t>625, 7060</t>
  </si>
  <si>
    <t xml:space="preserve">New Sports Group Limited  </t>
  </si>
  <si>
    <t xml:space="preserve">New Times Energy Corporation Limited  </t>
  </si>
  <si>
    <t>3940, 10804</t>
  </si>
  <si>
    <t xml:space="preserve">New Universe Environmental Group Limited  </t>
  </si>
  <si>
    <t>3941, 10805</t>
  </si>
  <si>
    <t xml:space="preserve">New Western Group Limited  </t>
  </si>
  <si>
    <t>7062, 10806</t>
  </si>
  <si>
    <t xml:space="preserve">New World Department Store China Limited  </t>
  </si>
  <si>
    <t>3942, 10807</t>
  </si>
  <si>
    <t xml:space="preserve">New World Development Company Limited  </t>
  </si>
  <si>
    <t>3943, 10808</t>
  </si>
  <si>
    <t xml:space="preserve">Neway Group Holdings Limited  </t>
  </si>
  <si>
    <t xml:space="preserve">Newton Resources Ltd. </t>
  </si>
  <si>
    <t>3945, 7063</t>
  </si>
  <si>
    <t xml:space="preserve">Newtree Group Holdings Limited  </t>
  </si>
  <si>
    <t>631, 7064</t>
  </si>
  <si>
    <t xml:space="preserve">Nexion Technologies Limited  </t>
  </si>
  <si>
    <t>632, 3946, 7065, 10809</t>
  </si>
  <si>
    <t xml:space="preserve">Ng, Amy  </t>
  </si>
  <si>
    <t>4256-4257</t>
  </si>
  <si>
    <t xml:space="preserve">Ng, Benny  </t>
  </si>
  <si>
    <t xml:space="preserve">Ng, Catherine  </t>
  </si>
  <si>
    <t xml:space="preserve">Ng, Charles W. W. </t>
  </si>
  <si>
    <t>7370-7371</t>
  </si>
  <si>
    <t xml:space="preserve">Ng, Edy  </t>
  </si>
  <si>
    <t xml:space="preserve">Ng, Eng-juan  </t>
  </si>
  <si>
    <t xml:space="preserve">Ng, Irene Oi-lin  </t>
  </si>
  <si>
    <t xml:space="preserve">Ng, Johan Y. Y. </t>
  </si>
  <si>
    <t xml:space="preserve">Ng, Karen  </t>
  </si>
  <si>
    <t>3342-3346</t>
  </si>
  <si>
    <t xml:space="preserve">Ng, Mei-lee  </t>
  </si>
  <si>
    <t>7054-7059</t>
  </si>
  <si>
    <t xml:space="preserve">Ng, Patrick P. H. </t>
  </si>
  <si>
    <t xml:space="preserve">Ng, Rex  </t>
  </si>
  <si>
    <t xml:space="preserve">Ng, Rocky  </t>
  </si>
  <si>
    <t xml:space="preserve">Ng, Roger  </t>
  </si>
  <si>
    <t xml:space="preserve">Ng, Sarah  </t>
  </si>
  <si>
    <t xml:space="preserve">Ng, vanessa  </t>
  </si>
  <si>
    <t xml:space="preserve">Ng, Wai Ting  </t>
  </si>
  <si>
    <t xml:space="preserve">Ng, Wan Ching  </t>
  </si>
  <si>
    <t xml:space="preserve">Ng, Wayne  </t>
  </si>
  <si>
    <t xml:space="preserve">Ngai Hing Hong Company Limited  </t>
  </si>
  <si>
    <t>633-634, 3948</t>
  </si>
  <si>
    <t xml:space="preserve">Ngai, Ka Hei  </t>
  </si>
  <si>
    <t>3812-3813</t>
  </si>
  <si>
    <t xml:space="preserve">Ngok, Ko  </t>
  </si>
  <si>
    <t xml:space="preserve">Niche-Tech Group Limited  </t>
  </si>
  <si>
    <t>7068, 10813</t>
  </si>
  <si>
    <t xml:space="preserve">Nicholas, John  </t>
  </si>
  <si>
    <t xml:space="preserve">Nickel Resources International Holdings Company Limited  </t>
  </si>
  <si>
    <t>3949, 10814</t>
  </si>
  <si>
    <t xml:space="preserve">Nietzsche, Friedrich  </t>
  </si>
  <si>
    <t xml:space="preserve">Nine Dragons Paper (Holdings) Limited  </t>
  </si>
  <si>
    <t>3950, 10815</t>
  </si>
  <si>
    <t xml:space="preserve">Ning, Xiangdong  </t>
  </si>
  <si>
    <t xml:space="preserve">Nixon, Peter  </t>
  </si>
  <si>
    <t xml:space="preserve">Noble Century Investment Holdings Limited  </t>
  </si>
  <si>
    <t>636, 7071</t>
  </si>
  <si>
    <t xml:space="preserve">Nunan, David  </t>
  </si>
  <si>
    <t xml:space="preserve">Nunlist, Tom  </t>
  </si>
  <si>
    <t xml:space="preserve">NVC Lighting Holding Limited  </t>
  </si>
  <si>
    <t>3955, 10816</t>
  </si>
  <si>
    <t xml:space="preserve">O Luxe Holdings Limited  </t>
  </si>
  <si>
    <t>37, 640</t>
  </si>
  <si>
    <t xml:space="preserve">Occupational Safety and Health Council  </t>
  </si>
  <si>
    <t xml:space="preserve">Ocean One Holding Ltd  </t>
  </si>
  <si>
    <t>641-642, 7073-7074, 10817</t>
  </si>
  <si>
    <t xml:space="preserve">Ocean Park Corporation  </t>
  </si>
  <si>
    <t xml:space="preserve">Odo  </t>
  </si>
  <si>
    <t xml:space="preserve">Ogawa, Kohei  </t>
  </si>
  <si>
    <t xml:space="preserve">Oleksiyenko, Anatoly V. </t>
  </si>
  <si>
    <t xml:space="preserve">Olley, Kate  </t>
  </si>
  <si>
    <t xml:space="preserve">Omnibridge Holdings Limited  </t>
  </si>
  <si>
    <t>3958, 7078, 10818</t>
  </si>
  <si>
    <t xml:space="preserve">On Real International Holdings Limited  </t>
  </si>
  <si>
    <t>3959-3960, 7080, 10819</t>
  </si>
  <si>
    <t xml:space="preserve">One Media Group Limited  </t>
  </si>
  <si>
    <t xml:space="preserve">OneForce Holdings Limited  </t>
  </si>
  <si>
    <t xml:space="preserve">O'Neill, Daniel C. </t>
  </si>
  <si>
    <t xml:space="preserve">Ong, Jameson  </t>
  </si>
  <si>
    <t xml:space="preserve">Ong, Kingsley  </t>
  </si>
  <si>
    <t>6654-6655, 11070</t>
  </si>
  <si>
    <t xml:space="preserve">Ong, Xiang Hong  </t>
  </si>
  <si>
    <t>282, 305, 3648, 6657, 10447, 10483</t>
  </si>
  <si>
    <t xml:space="preserve">OP Financial Investments Limited  </t>
  </si>
  <si>
    <t xml:space="preserve">OP Financial Limited  </t>
  </si>
  <si>
    <t xml:space="preserve">Orange Sky Golden Harvest Entertainment (Holdings) Limited  </t>
  </si>
  <si>
    <t>7085, 10821</t>
  </si>
  <si>
    <t xml:space="preserve">Orient Overseas (International) Limited  </t>
  </si>
  <si>
    <t>3961, 7087</t>
  </si>
  <si>
    <t>3962, 7088, 10822</t>
  </si>
  <si>
    <t xml:space="preserve">Orient Victory Travel Group Company Limited  </t>
  </si>
  <si>
    <t>3964, 7089, 10823</t>
  </si>
  <si>
    <t xml:space="preserve">Oriental Explorer Holdings Limited  </t>
  </si>
  <si>
    <t>3965-3966, 7090</t>
  </si>
  <si>
    <t xml:space="preserve">Oriental University City Holdings (H.K.) Limited  </t>
  </si>
  <si>
    <t xml:space="preserve">Pa Shun International Holdings Limited  </t>
  </si>
  <si>
    <t>3968, 10825</t>
  </si>
  <si>
    <t xml:space="preserve">Pacific Legend Group Limited  </t>
  </si>
  <si>
    <t>10826-10827</t>
  </si>
  <si>
    <t xml:space="preserve">Pacovska, Kveta  </t>
  </si>
  <si>
    <t xml:space="preserve">PacRay International Holdings Limited  </t>
  </si>
  <si>
    <t>3969, 10829</t>
  </si>
  <si>
    <t xml:space="preserve">Pai, Hsien-yung  </t>
  </si>
  <si>
    <t xml:space="preserve">Paliburg Holdings Limited  </t>
  </si>
  <si>
    <t>3970, 10831</t>
  </si>
  <si>
    <t xml:space="preserve">Palmer, W. L. </t>
  </si>
  <si>
    <t xml:space="preserve">Pan Asia Environmental Protection Group Limited  </t>
  </si>
  <si>
    <t>7092, 10832</t>
  </si>
  <si>
    <t xml:space="preserve">Pan, Zhizhong  </t>
  </si>
  <si>
    <t xml:space="preserve">Panda Green Energy Group Limited  </t>
  </si>
  <si>
    <t>657, 3972-3973, 10833-10835</t>
  </si>
  <si>
    <t xml:space="preserve">Pang, Aadan  </t>
  </si>
  <si>
    <t xml:space="preserve">Pang, Amy  </t>
  </si>
  <si>
    <t xml:space="preserve">Pang, Cora  </t>
  </si>
  <si>
    <t>3345, 3351-3352</t>
  </si>
  <si>
    <t xml:space="preserve">Parikh, Alexander  </t>
  </si>
  <si>
    <t xml:space="preserve">Parker, Jerry  </t>
  </si>
  <si>
    <t xml:space="preserve">Parkson Retail Group Limited  </t>
  </si>
  <si>
    <t>3974, 10838</t>
  </si>
  <si>
    <t xml:space="preserve">Pax Global Technology Limited  </t>
  </si>
  <si>
    <t>3979, 10839</t>
  </si>
  <si>
    <t xml:space="preserve">PCCW Limited  </t>
  </si>
  <si>
    <t>3980, 7123</t>
  </si>
  <si>
    <t xml:space="preserve">Peace Map Holding Limited  </t>
  </si>
  <si>
    <t xml:space="preserve">Pearl Oriental Oil Limited  </t>
  </si>
  <si>
    <t>7124, 10840</t>
  </si>
  <si>
    <t xml:space="preserve">Pearl Powder  </t>
  </si>
  <si>
    <t xml:space="preserve">Pearson Education  </t>
  </si>
  <si>
    <t xml:space="preserve">Peking University Resources (Holdings) Company Limited  </t>
  </si>
  <si>
    <t>7125, 10841</t>
  </si>
  <si>
    <t xml:space="preserve">Pelham, Linda  </t>
  </si>
  <si>
    <t xml:space="preserve">Peng, Biao  </t>
  </si>
  <si>
    <t xml:space="preserve">Pentamaster International Limited  </t>
  </si>
  <si>
    <t>3983, 10842</t>
  </si>
  <si>
    <t xml:space="preserve">Perfect Group International Holdings Limited  </t>
  </si>
  <si>
    <t>3984-3985, 10843</t>
  </si>
  <si>
    <t xml:space="preserve">Perfect Optronics Limited  </t>
  </si>
  <si>
    <t>3986, 7127, 10844-10845</t>
  </si>
  <si>
    <t xml:space="preserve">Perfect Shape Beauty Technology Limited  </t>
  </si>
  <si>
    <t>660, 7128</t>
  </si>
  <si>
    <t xml:space="preserve">Petriello, David  </t>
  </si>
  <si>
    <t xml:space="preserve">PF Group Holdings Limited  </t>
  </si>
  <si>
    <t>661, 3988, 7129-7130, 10865-10866</t>
  </si>
  <si>
    <t xml:space="preserve">PFC Device Inc. </t>
  </si>
  <si>
    <t>3989-3990, 10867-10868</t>
  </si>
  <si>
    <t xml:space="preserve">Pfrunder, Peter  </t>
  </si>
  <si>
    <t xml:space="preserve">Pharmacy and Poisons Board of Hong Kong  </t>
  </si>
  <si>
    <t xml:space="preserve">Phoenitron Holdings Limited  </t>
  </si>
  <si>
    <t>3997, 7131, 10869-10870</t>
  </si>
  <si>
    <t xml:space="preserve">Phoenix Media Investment (Holdings) Limited  </t>
  </si>
  <si>
    <t>3998, 7132</t>
  </si>
  <si>
    <t xml:space="preserve">Pico Far East Holdings Limited  </t>
  </si>
  <si>
    <t>4008-4009, 10871</t>
  </si>
  <si>
    <t xml:space="preserve">Pilates, Joseph H  </t>
  </si>
  <si>
    <t xml:space="preserve">Pine Care Group Limited  </t>
  </si>
  <si>
    <t>674, 7133</t>
  </si>
  <si>
    <t xml:space="preserve">Ping An Securities Group (Holdings) Limited  </t>
  </si>
  <si>
    <t>7134, 10872</t>
  </si>
  <si>
    <t xml:space="preserve">Planning Department  </t>
  </si>
  <si>
    <t>675-682, 4011-4015, 7135-7139, 10873-10882</t>
  </si>
  <si>
    <t xml:space="preserve">Plato  </t>
  </si>
  <si>
    <t xml:space="preserve">Playmates Holdings Limited  </t>
  </si>
  <si>
    <t>4017, 10884</t>
  </si>
  <si>
    <t xml:space="preserve">Playmates Toys Limited  </t>
  </si>
  <si>
    <t xml:space="preserve">Plover Bay Technologies Limited  </t>
  </si>
  <si>
    <t xml:space="preserve">Po, Sum Cho  </t>
  </si>
  <si>
    <t>582, 10278-10283</t>
  </si>
  <si>
    <t xml:space="preserve">Poitier, Anton  </t>
  </si>
  <si>
    <t>685-687</t>
  </si>
  <si>
    <t xml:space="preserve">Pokfulam Development Company Limited  </t>
  </si>
  <si>
    <t xml:space="preserve">Pollack, Seth M. </t>
  </si>
  <si>
    <t xml:space="preserve">Polyfair Holdings Limited  </t>
  </si>
  <si>
    <t>7140, 10886</t>
  </si>
  <si>
    <t xml:space="preserve">Polytec Asset Holdings Limited  </t>
  </si>
  <si>
    <t>7141, 10887</t>
  </si>
  <si>
    <t xml:space="preserve">Pommaret, Francoise  </t>
  </si>
  <si>
    <t xml:space="preserve">Poon  </t>
  </si>
  <si>
    <t>3841, 3900</t>
  </si>
  <si>
    <t xml:space="preserve">Poon, Alice  </t>
  </si>
  <si>
    <t xml:space="preserve">Poon, Michelle  </t>
  </si>
  <si>
    <t xml:space="preserve">Poon, Pik Wan  </t>
  </si>
  <si>
    <t>3650-3651</t>
  </si>
  <si>
    <t xml:space="preserve">Potter, John  </t>
  </si>
  <si>
    <t>439-448, 477-486, 6870-6877, 6921-6928, 7043, 7045, 7047, 7049, 7051, 7053, 10697, 10720</t>
  </si>
  <si>
    <t xml:space="preserve">Pou Sheng International (Holdings) Limited  </t>
  </si>
  <si>
    <t>4023, 7142</t>
  </si>
  <si>
    <t xml:space="preserve">Powell, Simon  </t>
  </si>
  <si>
    <t xml:space="preserve">Power Assets Holdings Limited  </t>
  </si>
  <si>
    <t xml:space="preserve">Power Financial Group Limited  </t>
  </si>
  <si>
    <t xml:space="preserve">Pozzoni, Andy  </t>
  </si>
  <si>
    <t>784-790, 4043-4048, 4069-4072</t>
  </si>
  <si>
    <t xml:space="preserve">PPS International (Holdings) Limited  </t>
  </si>
  <si>
    <t>4025, 7143, 10902-10903</t>
  </si>
  <si>
    <t xml:space="preserve">Prada spa  </t>
  </si>
  <si>
    <t xml:space="preserve">Precision Tsugami (China) Corportaion Limited  </t>
  </si>
  <si>
    <t>690, 7148</t>
  </si>
  <si>
    <t xml:space="preserve">Price, Tony  </t>
  </si>
  <si>
    <t xml:space="preserve">Prime Intelligence Solutions Group Limited  </t>
  </si>
  <si>
    <t>7169-7170, 10910</t>
  </si>
  <si>
    <t xml:space="preserve">Primeview Holdings Limited  </t>
  </si>
  <si>
    <t>764, 10911-10912</t>
  </si>
  <si>
    <t xml:space="preserve">Procter, Rupert  </t>
  </si>
  <si>
    <t>778-783</t>
  </si>
  <si>
    <t xml:space="preserve">Procter, Stanton  </t>
  </si>
  <si>
    <t>7048, 7050, 7052</t>
  </si>
  <si>
    <t xml:space="preserve">Progressive Path Group Holdings Limited  </t>
  </si>
  <si>
    <t>768, 7185</t>
  </si>
  <si>
    <t xml:space="preserve">Prosper Construction Holdings Limited  </t>
  </si>
  <si>
    <t>4031, 10917</t>
  </si>
  <si>
    <t xml:space="preserve">Prosper One International Holdings Company Limited  </t>
  </si>
  <si>
    <t xml:space="preserve">Prosperity International Holdings (Hong Kong) Limited  </t>
  </si>
  <si>
    <t>769, 7187</t>
  </si>
  <si>
    <t xml:space="preserve">Prosperity Investment Holdings Limited  </t>
  </si>
  <si>
    <t xml:space="preserve">Prosperous Industrial (Holdings) Limited  </t>
  </si>
  <si>
    <t xml:space="preserve">Prosperous Printing Company Limited  </t>
  </si>
  <si>
    <t>4033, 7188, 10919</t>
  </si>
  <si>
    <t xml:space="preserve">Prosten Health Holdings Limited  </t>
  </si>
  <si>
    <t>770, 4034</t>
  </si>
  <si>
    <t xml:space="preserve">Psalmanazar, George  </t>
  </si>
  <si>
    <t xml:space="preserve">Public Financial Holdings Limited  </t>
  </si>
  <si>
    <t>4035, 10920</t>
  </si>
  <si>
    <t xml:space="preserve">Public Service Commission  </t>
  </si>
  <si>
    <t xml:space="preserve">Pui Ching Middle School  </t>
  </si>
  <si>
    <t xml:space="preserve">Purcell, Edwin T  </t>
  </si>
  <si>
    <t xml:space="preserve">PW Medtech Group Limited  </t>
  </si>
  <si>
    <t>4038, 10921</t>
  </si>
  <si>
    <t xml:space="preserve">PYI Corporation Limited  </t>
  </si>
  <si>
    <t>774, 7190-7191</t>
  </si>
  <si>
    <t xml:space="preserve">Qi, Xinyu  </t>
  </si>
  <si>
    <t xml:space="preserve">Qinqin Foodstuffs Group (Cayman) Company Limited  </t>
  </si>
  <si>
    <t>7192, 10922</t>
  </si>
  <si>
    <t xml:space="preserve">Qu, Charles Z. </t>
  </si>
  <si>
    <t xml:space="preserve">Quali-Smart Holdings Limited  </t>
  </si>
  <si>
    <t>775, 7193</t>
  </si>
  <si>
    <t xml:space="preserve">Raine, Tom  </t>
  </si>
  <si>
    <t xml:space="preserve">RainLily  </t>
  </si>
  <si>
    <t>776, 4039</t>
  </si>
  <si>
    <t xml:space="preserve">Raonic, Aleksandra  </t>
  </si>
  <si>
    <t xml:space="preserve">Rasti, Nader  </t>
  </si>
  <si>
    <t>7195-7196</t>
  </si>
  <si>
    <t xml:space="preserve">Razer Inc. </t>
  </si>
  <si>
    <t>4040, 10925</t>
  </si>
  <si>
    <t xml:space="preserve">Reach New Holdings Limited  </t>
  </si>
  <si>
    <t>4041-4042</t>
  </si>
  <si>
    <t xml:space="preserve">Reading, John R. </t>
  </si>
  <si>
    <t>9813, 9821, 9934</t>
  </si>
  <si>
    <t xml:space="preserve">ReadingMile Team  </t>
  </si>
  <si>
    <t xml:space="preserve">Realord Group Holdings Limited  </t>
  </si>
  <si>
    <t>4091, 10930</t>
  </si>
  <si>
    <t xml:space="preserve">REF Holdings Limited  </t>
  </si>
  <si>
    <t>4092-4094, 10932</t>
  </si>
  <si>
    <t xml:space="preserve">Regal Hotels International Holdings Limited  </t>
  </si>
  <si>
    <t>4095, 10933</t>
  </si>
  <si>
    <t xml:space="preserve">Regal Portfolio Management Limited  </t>
  </si>
  <si>
    <t>4096, 7197</t>
  </si>
  <si>
    <t>7199, 10934</t>
  </si>
  <si>
    <t xml:space="preserve">Regina Miracle International (Holdings) Limited  </t>
  </si>
  <si>
    <t>807, 7200</t>
  </si>
  <si>
    <t xml:space="preserve">REM Group (Holdings) Limited  </t>
  </si>
  <si>
    <t xml:space="preserve">Ren, Haixia  </t>
  </si>
  <si>
    <t xml:space="preserve">Ren, Zheng  </t>
  </si>
  <si>
    <t xml:space="preserve">Rentian Technology Holdings Limited  </t>
  </si>
  <si>
    <t>4098, 10936</t>
  </si>
  <si>
    <t xml:space="preserve">Riegels, Colin  </t>
  </si>
  <si>
    <t xml:space="preserve">Rigby, Sarah  </t>
  </si>
  <si>
    <t>439-448, 477-486, 6870-6877, 6921-6928, 10697, 10720</t>
  </si>
  <si>
    <t xml:space="preserve">Rigdon, Steven E  </t>
  </si>
  <si>
    <t xml:space="preserve">Riley, Kathy  </t>
  </si>
  <si>
    <t xml:space="preserve">Rivera (Holdings) Limited  </t>
  </si>
  <si>
    <t>4102, 10939</t>
  </si>
  <si>
    <t xml:space="preserve">Riverine China Holdings Limited  </t>
  </si>
  <si>
    <t>7208, 10940</t>
  </si>
  <si>
    <t xml:space="preserve">RM Group Holdings Limited  </t>
  </si>
  <si>
    <t xml:space="preserve">RMH Holdings Limited  </t>
  </si>
  <si>
    <t>813, 4103, 10941-10942</t>
  </si>
  <si>
    <t xml:space="preserve">Road King Infrastructure Limited  </t>
  </si>
  <si>
    <t>4104, 7209</t>
  </si>
  <si>
    <t xml:space="preserve">Rocha, John  </t>
  </si>
  <si>
    <t xml:space="preserve">Rock, Lois  </t>
  </si>
  <si>
    <t xml:space="preserve">Rodrigues, George  </t>
  </si>
  <si>
    <t xml:space="preserve">Rogers, Glenn  </t>
  </si>
  <si>
    <t xml:space="preserve">Rogers, Martin  </t>
  </si>
  <si>
    <t>10442-10445</t>
  </si>
  <si>
    <t xml:space="preserve">Rosan Resources Holdings Limited  </t>
  </si>
  <si>
    <t>7211, 10948</t>
  </si>
  <si>
    <t xml:space="preserve">Rosedale Hotel Holdings Limited  </t>
  </si>
  <si>
    <t>4105, 10949</t>
  </si>
  <si>
    <t xml:space="preserve">Rosell, Rafael  </t>
  </si>
  <si>
    <t xml:space="preserve">Roselli, Eric E. </t>
  </si>
  <si>
    <t xml:space="preserve">Ross, Keith W. </t>
  </si>
  <si>
    <t xml:space="preserve">Rossini, Francesco  </t>
  </si>
  <si>
    <t xml:space="preserve">Rousseau, Jean-Jacques  </t>
  </si>
  <si>
    <t xml:space="preserve">Royal Catering Group Holdings Company Limited  </t>
  </si>
  <si>
    <t>815, 7212-7214, 10950</t>
  </si>
  <si>
    <t xml:space="preserve">Royal Century Resources Holdings Limited  </t>
  </si>
  <si>
    <t>816, 4106, 10951-10953</t>
  </si>
  <si>
    <t xml:space="preserve">Royal China International Holdings Limited  </t>
  </si>
  <si>
    <t>4107, 10954</t>
  </si>
  <si>
    <t xml:space="preserve">Royal Deluxe Holdings Limited  </t>
  </si>
  <si>
    <t>817, 7215</t>
  </si>
  <si>
    <t xml:space="preserve">Royale Furniture Holdings Limited  </t>
  </si>
  <si>
    <t>4108, 10955</t>
  </si>
  <si>
    <t xml:space="preserve">RREEF China REIT Management Limited  </t>
  </si>
  <si>
    <t>4109, 10956</t>
  </si>
  <si>
    <t xml:space="preserve">Rui Kang Pharmaceutical Group Investments Limited  </t>
  </si>
  <si>
    <t xml:space="preserve">Ruifeng Power Group Company Limited  </t>
  </si>
  <si>
    <t>7217, 10957</t>
  </si>
  <si>
    <t xml:space="preserve">Ruixin International Holdings Limited  </t>
  </si>
  <si>
    <t>4110, 10958</t>
  </si>
  <si>
    <t xml:space="preserve">Ruo, Li  </t>
  </si>
  <si>
    <t xml:space="preserve">Ruo, Ruili  </t>
  </si>
  <si>
    <t>3368, 4241</t>
  </si>
  <si>
    <t xml:space="preserve">S. Culture International Holdings Limited  </t>
  </si>
  <si>
    <t>4111, 10960</t>
  </si>
  <si>
    <t xml:space="preserve">S&amp;P International Holding Limited  </t>
  </si>
  <si>
    <t xml:space="preserve">Sa Sa International Holdings Limited  </t>
  </si>
  <si>
    <t xml:space="preserve">Sabine, Peter  </t>
  </si>
  <si>
    <t xml:space="preserve">Sage International Group Limited  </t>
  </si>
  <si>
    <t>4113, 7219, 10961</t>
  </si>
  <si>
    <t xml:space="preserve">Samson Holding Limited  </t>
  </si>
  <si>
    <t>4114, 7220</t>
  </si>
  <si>
    <t xml:space="preserve">Samsonite International S.A. </t>
  </si>
  <si>
    <t>7221-7222, 10962</t>
  </si>
  <si>
    <t xml:space="preserve">Sanbase Corporation Limited  </t>
  </si>
  <si>
    <t>4115, 7223, 10963-10964</t>
  </si>
  <si>
    <t xml:space="preserve">Sandor, Michael  </t>
  </si>
  <si>
    <t>767, 7173, 10914</t>
  </si>
  <si>
    <t xml:space="preserve">Sandri, Giovanni Battista Levi  </t>
  </si>
  <si>
    <t xml:space="preserve">Sands China Limited  </t>
  </si>
  <si>
    <t>4116, 7224-7225</t>
  </si>
  <si>
    <t xml:space="preserve">Sankaran, Krishnan  </t>
  </si>
  <si>
    <t xml:space="preserve">Sau, Justin  </t>
  </si>
  <si>
    <t xml:space="preserve">Scarpa, Sabrina  </t>
  </si>
  <si>
    <t xml:space="preserve">Schak, David C. </t>
  </si>
  <si>
    <t xml:space="preserve">Schenker, Sybille  </t>
  </si>
  <si>
    <t xml:space="preserve">Schmitt, Philipp  </t>
  </si>
  <si>
    <t xml:space="preserve">Schoenhagen, Paul  </t>
  </si>
  <si>
    <t xml:space="preserve">Schopenhauer, Arthur  </t>
  </si>
  <si>
    <t xml:space="preserve">Schopp, Susan E. </t>
  </si>
  <si>
    <t xml:space="preserve">Schreiber, Dagmar  </t>
  </si>
  <si>
    <t xml:space="preserve">SCUD Group Limited  </t>
  </si>
  <si>
    <t>4120-4124, 10973-10974</t>
  </si>
  <si>
    <t xml:space="preserve">Sculpturingface  </t>
  </si>
  <si>
    <t xml:space="preserve">SDM Group Holdings Limited  </t>
  </si>
  <si>
    <t>827, 4125-4126, 7227, 10975-10976</t>
  </si>
  <si>
    <t xml:space="preserve">Securities and Futures Commission  </t>
  </si>
  <si>
    <t xml:space="preserve">Selvamohan, Elashny  </t>
  </si>
  <si>
    <t>283, 410, 767, 3624, 3698, 6658, 6793, 7173</t>
  </si>
  <si>
    <t xml:space="preserve">Seneca, Lucius Annaeus  </t>
  </si>
  <si>
    <t xml:space="preserve">SFund International Holdings Limited  </t>
  </si>
  <si>
    <t>829, 4130-4131, 10980</t>
  </si>
  <si>
    <t xml:space="preserve">SG Group Holdings Limited  </t>
  </si>
  <si>
    <t xml:space="preserve">Sha Lang  </t>
  </si>
  <si>
    <t xml:space="preserve">Shadbolt, Peter  </t>
  </si>
  <si>
    <t xml:space="preserve">Sham, Debe  </t>
  </si>
  <si>
    <t xml:space="preserve">Shan, Weijun  </t>
  </si>
  <si>
    <t xml:space="preserve">Shandong International Trust Co., Ltd  </t>
  </si>
  <si>
    <t xml:space="preserve">Shang, Yunying  </t>
  </si>
  <si>
    <t>3393, 3833, 4181</t>
  </si>
  <si>
    <t xml:space="preserve">Shanghai Fosun Pharmaceutical (Group) Co., Ltd. </t>
  </si>
  <si>
    <t>4135-4136, 10984</t>
  </si>
  <si>
    <t xml:space="preserve">Shanghai Fudan Microelectronics Group Company Limited  </t>
  </si>
  <si>
    <t>4137, 10985</t>
  </si>
  <si>
    <t xml:space="preserve">Shanghai Industrial Holdings Limited  </t>
  </si>
  <si>
    <t>4138-4139, 10986</t>
  </si>
  <si>
    <t xml:space="preserve">Shanghai Industrial Urban Development Group Limited  </t>
  </si>
  <si>
    <t>4140, 7231</t>
  </si>
  <si>
    <t xml:space="preserve">Shanghai Jiaoda Withub Information Industrial Company Limited  </t>
  </si>
  <si>
    <t>830, 4141-4142, 7232, 10987</t>
  </si>
  <si>
    <t xml:space="preserve">Shanghai Prime Machinery Company Limited  </t>
  </si>
  <si>
    <t>4143, 10988</t>
  </si>
  <si>
    <t xml:space="preserve">Shangri-la Asia Limited  </t>
  </si>
  <si>
    <t>4144, 10989</t>
  </si>
  <si>
    <t xml:space="preserve">Shanshan Brand Management Co., Ltd  </t>
  </si>
  <si>
    <t xml:space="preserve">Shao, Wanxin  </t>
  </si>
  <si>
    <t>4145, 7233</t>
  </si>
  <si>
    <t xml:space="preserve">Shapiro, Susan  </t>
  </si>
  <si>
    <t xml:space="preserve">Share Economy Group Limited  </t>
  </si>
  <si>
    <t>831-832</t>
  </si>
  <si>
    <t xml:space="preserve">Shaw Brothers Holdings Limited  </t>
  </si>
  <si>
    <t>4147, 10991</t>
  </si>
  <si>
    <t xml:space="preserve">Shen You Holdings Limited  </t>
  </si>
  <si>
    <t>4148, 7234, 10992</t>
  </si>
  <si>
    <t xml:space="preserve">Sheng Ye Capital Limited  </t>
  </si>
  <si>
    <t>833, 4149, 7235, 10993</t>
  </si>
  <si>
    <t xml:space="preserve">Sheng Yuan Holdings Limited  </t>
  </si>
  <si>
    <t>4150, 10994</t>
  </si>
  <si>
    <t xml:space="preserve">Shenguan Holdings (Group) Limited  </t>
  </si>
  <si>
    <t>4151, 10995</t>
  </si>
  <si>
    <t xml:space="preserve">Shenwan Hongyuan (H.K.) Limited  </t>
  </si>
  <si>
    <t>4152, 10996</t>
  </si>
  <si>
    <t xml:space="preserve">Shenzhen International Holdings Limited  </t>
  </si>
  <si>
    <t>834, 4153-4155, 10997</t>
  </si>
  <si>
    <t xml:space="preserve">Shenzhen Neptunus Interlong Bio-Technique Company Limited  </t>
  </si>
  <si>
    <t>4156, 7236, 10998-10999</t>
  </si>
  <si>
    <t xml:space="preserve">Sheung Moon Holdings Limited  </t>
  </si>
  <si>
    <t>4157, 7237, 11000-11001</t>
  </si>
  <si>
    <t xml:space="preserve">Sheung Yue Group Holdings Limited  </t>
  </si>
  <si>
    <t>835, 7238</t>
  </si>
  <si>
    <t xml:space="preserve">Shi Shi Services Limited  </t>
  </si>
  <si>
    <t xml:space="preserve">Shimao Property Holdings Limited  </t>
  </si>
  <si>
    <t>7239, 11004</t>
  </si>
  <si>
    <t xml:space="preserve">Shin, Monte  </t>
  </si>
  <si>
    <t>836-837</t>
  </si>
  <si>
    <t xml:space="preserve">Shineroad International Holdings Limited  </t>
  </si>
  <si>
    <t xml:space="preserve">SHK Hong Kong Industries Limited  </t>
  </si>
  <si>
    <t xml:space="preserve">Shougang Concord Century Holdings Limited  </t>
  </si>
  <si>
    <t>4159-4160, 11006</t>
  </si>
  <si>
    <t xml:space="preserve">Shougang Concord Grand (Group) Limited  </t>
  </si>
  <si>
    <t>7240, 11007</t>
  </si>
  <si>
    <t xml:space="preserve">Shougang Concord International Enterprises Company Limited  </t>
  </si>
  <si>
    <t>4161, 11008</t>
  </si>
  <si>
    <t xml:space="preserve">Shougang Fushan Resources Group Limited  </t>
  </si>
  <si>
    <t>4162, 11009</t>
  </si>
  <si>
    <t xml:space="preserve">Shuang, Stella Zhang  </t>
  </si>
  <si>
    <t xml:space="preserve">Shui On Land Limited  </t>
  </si>
  <si>
    <t xml:space="preserve">Shum, F. </t>
  </si>
  <si>
    <t xml:space="preserve">Shum, Hin Han  </t>
  </si>
  <si>
    <t xml:space="preserve">Shum, K. H. </t>
  </si>
  <si>
    <t xml:space="preserve">Shun Tak Holdings Limited  </t>
  </si>
  <si>
    <t xml:space="preserve">Shunten International (Holdings) Limited  </t>
  </si>
  <si>
    <t xml:space="preserve">Shuttlewood, Anna  </t>
  </si>
  <si>
    <t>7241-7244</t>
  </si>
  <si>
    <t xml:space="preserve">Shyy, Wei  </t>
  </si>
  <si>
    <t>4165, 11012</t>
  </si>
  <si>
    <t xml:space="preserve">Si, Gangyan  </t>
  </si>
  <si>
    <t xml:space="preserve">Siberian Mining Group Company Limited  </t>
  </si>
  <si>
    <t>838, 7245</t>
  </si>
  <si>
    <t xml:space="preserve">Sihoe, Alan D. L  </t>
  </si>
  <si>
    <t xml:space="preserve">Sihombing, Judith  </t>
  </si>
  <si>
    <t>282-283, 3624, 4166, 6657-6658, 10447, 11013</t>
  </si>
  <si>
    <t xml:space="preserve">Sihuan Pharmaceutical Holdings Group Ltd. </t>
  </si>
  <si>
    <t>7246, 11014</t>
  </si>
  <si>
    <t xml:space="preserve">Silk Road Logistics Holdings Limited  </t>
  </si>
  <si>
    <t>4167, 11015</t>
  </si>
  <si>
    <t xml:space="preserve">Silva, Joanne da  </t>
  </si>
  <si>
    <t>4053-4054, 4061-4064</t>
  </si>
  <si>
    <t xml:space="preserve">Silver Grant International Industries Limited  </t>
  </si>
  <si>
    <t xml:space="preserve">Silverstein, Shel  </t>
  </si>
  <si>
    <t>11016-11017</t>
  </si>
  <si>
    <t xml:space="preserve">Simplicity Holding Limited  </t>
  </si>
  <si>
    <t>7248-7249, 11018</t>
  </si>
  <si>
    <t xml:space="preserve">Sin, Francesca  </t>
  </si>
  <si>
    <t xml:space="preserve">Sin, Kuen Fung  </t>
  </si>
  <si>
    <t xml:space="preserve">Sincere Watch (Hong Kong) Limited  </t>
  </si>
  <si>
    <t>852, 7251</t>
  </si>
  <si>
    <t xml:space="preserve">Sing Lee Software (Group) Limited  </t>
  </si>
  <si>
    <t>4169, 7252, 11019-11020</t>
  </si>
  <si>
    <t xml:space="preserve">Sing Tao News Corporation Limited  </t>
  </si>
  <si>
    <t xml:space="preserve">SingAsia Holdings Limited  </t>
  </si>
  <si>
    <t>853-855, 4171-4172, 7253-7254</t>
  </si>
  <si>
    <t xml:space="preserve">Sino Biopharmaceutical Limited  </t>
  </si>
  <si>
    <t xml:space="preserve">Sino Golf Holdings Limited  </t>
  </si>
  <si>
    <t>4174, 11022</t>
  </si>
  <si>
    <t xml:space="preserve">Sino Haijing Holdings Limited  </t>
  </si>
  <si>
    <t>7255, 11023</t>
  </si>
  <si>
    <t xml:space="preserve">Sino Harbour Holdings Group Limited  </t>
  </si>
  <si>
    <t xml:space="preserve">Sino Hotels (Holdings) Limited  </t>
  </si>
  <si>
    <t>4175, 11024</t>
  </si>
  <si>
    <t xml:space="preserve">Sino Land Company Limited  </t>
  </si>
  <si>
    <t>4176, 11025</t>
  </si>
  <si>
    <t xml:space="preserve">Sino-Life Group Limited  </t>
  </si>
  <si>
    <t>4177, 11026</t>
  </si>
  <si>
    <t xml:space="preserve">Sinomax Group Limited  </t>
  </si>
  <si>
    <t>7257, 11027</t>
  </si>
  <si>
    <t>4178, 7258</t>
  </si>
  <si>
    <t xml:space="preserve">Sinosoft Technology Group Limited  </t>
  </si>
  <si>
    <t>4179, 11028</t>
  </si>
  <si>
    <t xml:space="preserve">Sisram Medical Ltd  </t>
  </si>
  <si>
    <t>4180, 11029</t>
  </si>
  <si>
    <t xml:space="preserve">Sister Xixi  </t>
  </si>
  <si>
    <t xml:space="preserve">Sit, Alfred Y. F. </t>
  </si>
  <si>
    <t xml:space="preserve">Sit, F. </t>
  </si>
  <si>
    <t>9831-9832, 9836-9838, 9840-9843, 9846-9852, 9854, 9857-9858, 9862-9863</t>
  </si>
  <si>
    <t xml:space="preserve">Sitoy Group Holdings Limited  </t>
  </si>
  <si>
    <t>856-857, 4182</t>
  </si>
  <si>
    <t xml:space="preserve">Siu, Angel  </t>
  </si>
  <si>
    <t xml:space="preserve">Siu, Fai Lung  </t>
  </si>
  <si>
    <t xml:space="preserve">Siu, Fai Wing  </t>
  </si>
  <si>
    <t xml:space="preserve">Siu, Fun Kee  </t>
  </si>
  <si>
    <t>11030-11031</t>
  </si>
  <si>
    <t xml:space="preserve">Siu, Heng  </t>
  </si>
  <si>
    <t xml:space="preserve">SJM Holdings Limited  </t>
  </si>
  <si>
    <t>4183, 7259</t>
  </si>
  <si>
    <t xml:space="preserve">SK Target Group Limited  </t>
  </si>
  <si>
    <t>858, 11032-11033</t>
  </si>
  <si>
    <t xml:space="preserve">Sky Light Holdings Limited  </t>
  </si>
  <si>
    <t>4184, 11034</t>
  </si>
  <si>
    <t xml:space="preserve">Skyfame Realty (Holdings) Limited  </t>
  </si>
  <si>
    <t>7260, 11035</t>
  </si>
  <si>
    <t xml:space="preserve">Sluis, Yuri van der  </t>
  </si>
  <si>
    <t xml:space="preserve">Smart Globe Holdings Limited  </t>
  </si>
  <si>
    <t>4186-4187, 7261-7262, 11038</t>
  </si>
  <si>
    <t xml:space="preserve">SMI Culture &amp; Travel Group Holdings Limited  </t>
  </si>
  <si>
    <t>4188-4189, 11040</t>
  </si>
  <si>
    <t xml:space="preserve">Smith, Adam  </t>
  </si>
  <si>
    <t xml:space="preserve">Smith, Anne  </t>
  </si>
  <si>
    <t xml:space="preserve">Smith, Ken  </t>
  </si>
  <si>
    <t xml:space="preserve">Smith, Rachel  </t>
  </si>
  <si>
    <t>466-470, 6909, 10715-10716</t>
  </si>
  <si>
    <t xml:space="preserve">Smith, Stephanie  </t>
  </si>
  <si>
    <t xml:space="preserve">Smith, Whitey  </t>
  </si>
  <si>
    <t xml:space="preserve">Smithback, John Bell  </t>
  </si>
  <si>
    <t xml:space="preserve">So, Chi Hoi  </t>
  </si>
  <si>
    <t>11041, 11309</t>
  </si>
  <si>
    <t xml:space="preserve">So, Damon  </t>
  </si>
  <si>
    <t xml:space="preserve">So, Damon Y. C. </t>
  </si>
  <si>
    <t xml:space="preserve">So, Peter  </t>
  </si>
  <si>
    <t>860-861, 11042-11043</t>
  </si>
  <si>
    <t xml:space="preserve">So, Raymond  </t>
  </si>
  <si>
    <t xml:space="preserve">So, Simon  </t>
  </si>
  <si>
    <t xml:space="preserve">So, Teddy  </t>
  </si>
  <si>
    <t>4192, 11044</t>
  </si>
  <si>
    <t xml:space="preserve">So, Y. F. </t>
  </si>
  <si>
    <t xml:space="preserve">So, Yvonne  </t>
  </si>
  <si>
    <t xml:space="preserve">SOCAM Development Limited  </t>
  </si>
  <si>
    <t>4193, 11045</t>
  </si>
  <si>
    <t xml:space="preserve">Society of Operations Engineers (Hong Kong Region) Limited  </t>
  </si>
  <si>
    <t xml:space="preserve">Softpower International Limited  </t>
  </si>
  <si>
    <t>4200, 7263</t>
  </si>
  <si>
    <t xml:space="preserve">Solis Holdings Limited  </t>
  </si>
  <si>
    <t>4201, 7264</t>
  </si>
  <si>
    <t xml:space="preserve">Soliun, Febe Fiona  </t>
  </si>
  <si>
    <t>9879, 10161</t>
  </si>
  <si>
    <t xml:space="preserve">Somani, Maulshree  </t>
  </si>
  <si>
    <t xml:space="preserve">Somerley Capital Holdings Limited  </t>
  </si>
  <si>
    <t>864, 4202, 7265, 11053-11055</t>
  </si>
  <si>
    <t xml:space="preserve">Song, Geng  </t>
  </si>
  <si>
    <t xml:space="preserve">Song, Yi  </t>
  </si>
  <si>
    <t xml:space="preserve">Sound Global Ltd. </t>
  </si>
  <si>
    <t>4203, 11056-11057</t>
  </si>
  <si>
    <t xml:space="preserve">Soundwill Holdings Limited  </t>
  </si>
  <si>
    <t>4204, 11058</t>
  </si>
  <si>
    <t xml:space="preserve">South China Assets Holdings Limited  </t>
  </si>
  <si>
    <t>866, 4205-4206, 7270, 11059</t>
  </si>
  <si>
    <t xml:space="preserve">South China Financial Holdings Limited  </t>
  </si>
  <si>
    <t>4207-4209, 11060</t>
  </si>
  <si>
    <t xml:space="preserve">South China Holdings Company Limited  </t>
  </si>
  <si>
    <t>4210-4211, 11061</t>
  </si>
  <si>
    <t xml:space="preserve">South Shore Holdings Limited  </t>
  </si>
  <si>
    <t>7271-7272</t>
  </si>
  <si>
    <t xml:space="preserve">SouthGobi Resources Ltd  </t>
  </si>
  <si>
    <t xml:space="preserve">Space Group Holdings Limited  </t>
  </si>
  <si>
    <t>7273, 11062</t>
  </si>
  <si>
    <t xml:space="preserve">Speed Apparel Holding Limited  </t>
  </si>
  <si>
    <t>867, 4215, 7281-7282, 11063</t>
  </si>
  <si>
    <t xml:space="preserve">Sperti, Cosimo  </t>
  </si>
  <si>
    <t xml:space="preserve">SRE Group Limited  </t>
  </si>
  <si>
    <t>4221, 11065</t>
  </si>
  <si>
    <t xml:space="preserve">Srivastava, D. K. </t>
  </si>
  <si>
    <t>55-56</t>
  </si>
  <si>
    <t xml:space="preserve">ST International Holdings Company Limited  </t>
  </si>
  <si>
    <t xml:space="preserve">Stalling, Jonathan  </t>
  </si>
  <si>
    <t xml:space="preserve">Star Properties Group (Cayman Islands) Limited  </t>
  </si>
  <si>
    <t>868, 7286</t>
  </si>
  <si>
    <t xml:space="preserve">Stark, Bertrand  </t>
  </si>
  <si>
    <t xml:space="preserve">State Energy Group International Assets Holdings Limited  </t>
  </si>
  <si>
    <t>869, 7288</t>
  </si>
  <si>
    <t xml:space="preserve">Stella International Holdings Limited  </t>
  </si>
  <si>
    <t xml:space="preserve">Stelux Holdings International Limited  </t>
  </si>
  <si>
    <t xml:space="preserve">Sterling Group Holdings Limited  </t>
  </si>
  <si>
    <t xml:space="preserve">Stream Ideas Group Limited  </t>
  </si>
  <si>
    <t>7291, 11068-11069</t>
  </si>
  <si>
    <t xml:space="preserve">Strong Petrochemical Holdings Limited  </t>
  </si>
  <si>
    <t xml:space="preserve">Stuckey, G. Andrew  </t>
  </si>
  <si>
    <t xml:space="preserve">Study Group Education Centre  </t>
  </si>
  <si>
    <t>3752-3755</t>
  </si>
  <si>
    <t xml:space="preserve">Styland Holdings Limited  </t>
  </si>
  <si>
    <t>892, 7292</t>
  </si>
  <si>
    <t xml:space="preserve">Su, Douglas  </t>
  </si>
  <si>
    <t xml:space="preserve">Su, Shan  </t>
  </si>
  <si>
    <t xml:space="preserve">Suart, Peter  </t>
  </si>
  <si>
    <t xml:space="preserve">Success Dragon International Holdings Limited  </t>
  </si>
  <si>
    <t>4228, 7293, 11071</t>
  </si>
  <si>
    <t xml:space="preserve">Success Universe Group Limited  </t>
  </si>
  <si>
    <t>7294, 11072</t>
  </si>
  <si>
    <t xml:space="preserve">Succo, Chris  </t>
  </si>
  <si>
    <t xml:space="preserve">Sum, Jennifer  </t>
  </si>
  <si>
    <t>7295-7296</t>
  </si>
  <si>
    <t xml:space="preserve">Summi (Group) Holdings Limited  </t>
  </si>
  <si>
    <t>894, 11073</t>
  </si>
  <si>
    <t xml:space="preserve">Summit Ascent Holdings Limited  </t>
  </si>
  <si>
    <t>4229, 7301</t>
  </si>
  <si>
    <t xml:space="preserve">Sun Art Retail Group Limited  </t>
  </si>
  <si>
    <t>4230, 7302</t>
  </si>
  <si>
    <t xml:space="preserve">Sun, Ge  </t>
  </si>
  <si>
    <t xml:space="preserve">Sun Hing Printing Holdings Limited  </t>
  </si>
  <si>
    <t>4231, 11074</t>
  </si>
  <si>
    <t xml:space="preserve">Sun Hing Vision Group Holdings Limited  </t>
  </si>
  <si>
    <t>895, 11075-11076</t>
  </si>
  <si>
    <t xml:space="preserve">Sun Hung Kai &amp; Co. Limited  </t>
  </si>
  <si>
    <t xml:space="preserve">Sun International Group Limited  </t>
  </si>
  <si>
    <t>7303, 11077</t>
  </si>
  <si>
    <t xml:space="preserve">Sun International Resources Limited  </t>
  </si>
  <si>
    <t>896, 4233</t>
  </si>
  <si>
    <t xml:space="preserve">Sun, Jinqiang  </t>
  </si>
  <si>
    <t xml:space="preserve">Sun, Vera  </t>
  </si>
  <si>
    <t xml:space="preserve">Sun, Zhenjun  </t>
  </si>
  <si>
    <t xml:space="preserve">Sunfonda Group Holdings Limited  </t>
  </si>
  <si>
    <t>4236, 7304</t>
  </si>
  <si>
    <t xml:space="preserve">Sung, Joseph Jao-yiu  </t>
  </si>
  <si>
    <t xml:space="preserve">Sunway International Holdings Limited  </t>
  </si>
  <si>
    <t>7306, 11078</t>
  </si>
  <si>
    <t xml:space="preserve">Super Strong Holdings Limited  </t>
  </si>
  <si>
    <t>897-898, 4240, 7307, 11079-11080</t>
  </si>
  <si>
    <t xml:space="preserve">Sustainable Forest Holdings Limited  </t>
  </si>
  <si>
    <t>900, 7309</t>
  </si>
  <si>
    <t xml:space="preserve">Swift, Jonathan  </t>
  </si>
  <si>
    <t xml:space="preserve">Sy, Joaquin  </t>
  </si>
  <si>
    <t xml:space="preserve">Symphony Holdings Limited  </t>
  </si>
  <si>
    <t>4242, 11081</t>
  </si>
  <si>
    <t xml:space="preserve">Synergis Holdings Limited  </t>
  </si>
  <si>
    <t>4243, 11082</t>
  </si>
  <si>
    <t xml:space="preserve">Synergy Group Holdings International Limited  </t>
  </si>
  <si>
    <t>902, 7311</t>
  </si>
  <si>
    <t xml:space="preserve">Sze To, Kit Yuk  </t>
  </si>
  <si>
    <t xml:space="preserve">Szeto, G  </t>
  </si>
  <si>
    <t>9840-9842</t>
  </si>
  <si>
    <t xml:space="preserve">Ta Yang Group Holdings Limited  </t>
  </si>
  <si>
    <t>904-906, 4244, 7312, 11083</t>
  </si>
  <si>
    <t xml:space="preserve">Tai Cheung Holdings Limited  </t>
  </si>
  <si>
    <t xml:space="preserve">Tai United Holdings Limited  </t>
  </si>
  <si>
    <t>4245, 11084</t>
  </si>
  <si>
    <t xml:space="preserve">Tait, Michelle  </t>
  </si>
  <si>
    <t xml:space="preserve">Tak Lee Machinery Holdings Limited  </t>
  </si>
  <si>
    <t xml:space="preserve">Takahashi, Mizuki  </t>
  </si>
  <si>
    <t xml:space="preserve">Takbo Group Holdings Limited  </t>
  </si>
  <si>
    <t>4247-4248, 7315, 11085</t>
  </si>
  <si>
    <t xml:space="preserve">Tam, Celine  </t>
  </si>
  <si>
    <t xml:space="preserve">Tam, Lai Sze  </t>
  </si>
  <si>
    <t>3730-3731, 3816-3817</t>
  </si>
  <si>
    <t xml:space="preserve">Tam, Laurence Chi-sing  </t>
  </si>
  <si>
    <t xml:space="preserve">Tam, Maria Siumi  </t>
  </si>
  <si>
    <t>966, 6706</t>
  </si>
  <si>
    <t xml:space="preserve">Tam, Ray  </t>
  </si>
  <si>
    <t xml:space="preserve">Tan, Audrey  </t>
  </si>
  <si>
    <t>3372, 10260</t>
  </si>
  <si>
    <t xml:space="preserve">Tan Chong International Limited  </t>
  </si>
  <si>
    <t>4254-4255, 11087</t>
  </si>
  <si>
    <t xml:space="preserve">Tan, Lim Heng  </t>
  </si>
  <si>
    <t xml:space="preserve">Tan, Sandra Jean  </t>
  </si>
  <si>
    <t xml:space="preserve">Tan, Stephanie  </t>
  </si>
  <si>
    <t>3076-3077, 3373, 3619, 6261</t>
  </si>
  <si>
    <t xml:space="preserve">Tan, Wei Ting  </t>
  </si>
  <si>
    <t>3624, 6449, 6658</t>
  </si>
  <si>
    <t xml:space="preserve">Tang, Chengmao  </t>
  </si>
  <si>
    <t xml:space="preserve">Tang, Chi-kin  </t>
  </si>
  <si>
    <t xml:space="preserve">Tang, Herman C. </t>
  </si>
  <si>
    <t xml:space="preserve">Tang, M. W. </t>
  </si>
  <si>
    <t>9831-9832, 9854, 9857-9858, 9862-9863</t>
  </si>
  <si>
    <t xml:space="preserve">Tang Palace (China) Holdings Limited  </t>
  </si>
  <si>
    <t xml:space="preserve">Tang, Wai Hung  </t>
  </si>
  <si>
    <t xml:space="preserve">Tang, Wai-man  </t>
  </si>
  <si>
    <t xml:space="preserve">Taste．Gourmet Group Limited  </t>
  </si>
  <si>
    <t>7316-7318, 11092</t>
  </si>
  <si>
    <t xml:space="preserve">Taung Gold International Limited  </t>
  </si>
  <si>
    <t>908, 7319</t>
  </si>
  <si>
    <t xml:space="preserve">Tay, Dennis  </t>
  </si>
  <si>
    <t xml:space="preserve">Taylor, Christine A. </t>
  </si>
  <si>
    <t xml:space="preserve">TCL Electronics Holdings Limited  </t>
  </si>
  <si>
    <t xml:space="preserve">TCL Multimedia Technology Holdings Limited  </t>
  </si>
  <si>
    <t xml:space="preserve">Teamway International Group Holdings Limited  </t>
  </si>
  <si>
    <t>4260, 11097</t>
  </si>
  <si>
    <t xml:space="preserve">Techcomp (Holdings) Limited  </t>
  </si>
  <si>
    <t xml:space="preserve">Technovator International Limited  </t>
  </si>
  <si>
    <t>4261, 11098</t>
  </si>
  <si>
    <t xml:space="preserve">Telecom Digital Holdings Limited  </t>
  </si>
  <si>
    <t>912, 11099-11100</t>
  </si>
  <si>
    <t xml:space="preserve">Telecom Service One Holdings Limited  </t>
  </si>
  <si>
    <t>913, 4262, 11101-11102</t>
  </si>
  <si>
    <t xml:space="preserve">Television Broadcasts Limited  </t>
  </si>
  <si>
    <t xml:space="preserve">Tempus Holdings Limited  </t>
  </si>
  <si>
    <t xml:space="preserve">Tencent Holdings Limited  </t>
  </si>
  <si>
    <t>4265, 11103</t>
  </si>
  <si>
    <t xml:space="preserve">Teng, J. G. </t>
  </si>
  <si>
    <t xml:space="preserve">Tenwow International Holdings Limited  </t>
  </si>
  <si>
    <t xml:space="preserve">Teo, Edmound  </t>
  </si>
  <si>
    <t xml:space="preserve">Tern Properties Company Limited  </t>
  </si>
  <si>
    <t xml:space="preserve">Texwinca Holdings Limited  </t>
  </si>
  <si>
    <t>914, 7323</t>
  </si>
  <si>
    <t xml:space="preserve">Tharlet, Eve  </t>
  </si>
  <si>
    <t xml:space="preserve">The 13 Holdings Limited  </t>
  </si>
  <si>
    <t>915-917, 4267-4269</t>
  </si>
  <si>
    <t xml:space="preserve">The Absolutely Fabulous Theatre Connection Company Limited  </t>
  </si>
  <si>
    <t>918, 11105</t>
  </si>
  <si>
    <t xml:space="preserve">The Association of Chartered Certified Accountants  </t>
  </si>
  <si>
    <t>919, 4270</t>
  </si>
  <si>
    <t xml:space="preserve">The Bank of East Asia, Limited  </t>
  </si>
  <si>
    <t>4271, 7324</t>
  </si>
  <si>
    <t xml:space="preserve">The Chinese University of Hong Kong  </t>
  </si>
  <si>
    <t xml:space="preserve">The Cross-Harbour (Holdings) Limited  </t>
  </si>
  <si>
    <t>4272, 11106</t>
  </si>
  <si>
    <t xml:space="preserve">The Dental Council of Hong Kong  </t>
  </si>
  <si>
    <t xml:space="preserve">The Editorial Board of Excellence in Police Training  </t>
  </si>
  <si>
    <t xml:space="preserve">The Hong Kong Bird Watching Society  </t>
  </si>
  <si>
    <t xml:space="preserve">The Hong Kong Building and Loan Agency Limited  </t>
  </si>
  <si>
    <t>4273, 11107</t>
  </si>
  <si>
    <t xml:space="preserve">The Hong Kong Exporters' Association  </t>
  </si>
  <si>
    <t>7326-7327</t>
  </si>
  <si>
    <t xml:space="preserve">The Hong Kong Girl Guides Association  </t>
  </si>
  <si>
    <t xml:space="preserve">The Hong Kong Institution of Engineers  </t>
  </si>
  <si>
    <t>922, 4275, 11110</t>
  </si>
  <si>
    <t xml:space="preserve">The Hong Kong Polytechnic University. Department of Applied Social Sciences. Centre for Third Sector Studies  </t>
  </si>
  <si>
    <t xml:space="preserve">The Hong Kong Polytechnic University. School of Design  </t>
  </si>
  <si>
    <t>4277-4278</t>
  </si>
  <si>
    <t xml:space="preserve">The Hongkong and Shanghai Hotels, Limited  </t>
  </si>
  <si>
    <t xml:space="preserve">The Mental Health Association of Hong Kong  </t>
  </si>
  <si>
    <t xml:space="preserve">The Salvation Army Pre-school Education Services Curriculum and Staff Development Committee  </t>
  </si>
  <si>
    <t>10306-10311</t>
  </si>
  <si>
    <t xml:space="preserve">The Sincere Company, Limited  </t>
  </si>
  <si>
    <t>924, 7339</t>
  </si>
  <si>
    <t xml:space="preserve">The Spastics Association of Hong Kong  </t>
  </si>
  <si>
    <t xml:space="preserve">The University of Hong Kong. Department of Civil Engineering. Project Mingde  </t>
  </si>
  <si>
    <t xml:space="preserve">The University of Hong Kong. Faculty of Architecture. Division of Landscape Architecture  </t>
  </si>
  <si>
    <t xml:space="preserve">The Wharf (Holdings) Limited  </t>
  </si>
  <si>
    <t xml:space="preserve">Theme International Holdings Limited  </t>
  </si>
  <si>
    <t>4282, 11113</t>
  </si>
  <si>
    <t xml:space="preserve">Thing On Enterprise Limited  </t>
  </si>
  <si>
    <t>4283, 11114</t>
  </si>
  <si>
    <t xml:space="preserve">Thinkler, Peter  </t>
  </si>
  <si>
    <t xml:space="preserve">Thiz Technology Group Limited  </t>
  </si>
  <si>
    <t>925, 4284, 7340, 11115-11116</t>
  </si>
  <si>
    <t xml:space="preserve">Thomson, Hugh  </t>
  </si>
  <si>
    <t xml:space="preserve">Tian An China Investments Company Limited  </t>
  </si>
  <si>
    <t>4286, 7341</t>
  </si>
  <si>
    <t xml:space="preserve">Tian Chang Group Holdings Ltd  </t>
  </si>
  <si>
    <t>7342, 11117</t>
  </si>
  <si>
    <t xml:space="preserve">Tian Shan Development (Holding) Limited  </t>
  </si>
  <si>
    <t>4287, 11118</t>
  </si>
  <si>
    <t xml:space="preserve">Tian, Xiaohua  </t>
  </si>
  <si>
    <t xml:space="preserve">Tian, Xuetang  </t>
  </si>
  <si>
    <t xml:space="preserve">Tianjin Binhai Teda Logistics (Group) Corporation Limited  </t>
  </si>
  <si>
    <t xml:space="preserve">Tianjin Development Holdings Limited  </t>
  </si>
  <si>
    <t>7343, 11120</t>
  </si>
  <si>
    <t xml:space="preserve">Tianjin Port Development Holdings Limited  </t>
  </si>
  <si>
    <t>7344, 11121</t>
  </si>
  <si>
    <t xml:space="preserve">Tianneng Power International Limited  </t>
  </si>
  <si>
    <t>4289, 11122</t>
  </si>
  <si>
    <t xml:space="preserve">Tianyun International Holdings Limited  </t>
  </si>
  <si>
    <t>4290, 11123</t>
  </si>
  <si>
    <t xml:space="preserve">Tibet Water Resources Ltd  </t>
  </si>
  <si>
    <t>4291-4292, 11124</t>
  </si>
  <si>
    <t xml:space="preserve">Tieben, Hendrik  </t>
  </si>
  <si>
    <t xml:space="preserve">Tingyi (Cayman Islands) Holding Corp. </t>
  </si>
  <si>
    <t xml:space="preserve">Titan Petrochemicals Group Limited  </t>
  </si>
  <si>
    <t>4294, 11126</t>
  </si>
  <si>
    <t xml:space="preserve">TK Group (Holdings) Limited  </t>
  </si>
  <si>
    <t>4295, 11127</t>
  </si>
  <si>
    <t xml:space="preserve">TL Natural Gas Holdings Limited  </t>
  </si>
  <si>
    <t>11128-11129</t>
  </si>
  <si>
    <t xml:space="preserve">To, Christopher  </t>
  </si>
  <si>
    <t>6248, 7345, 11130</t>
  </si>
  <si>
    <t xml:space="preserve">To, Emma  </t>
  </si>
  <si>
    <t xml:space="preserve">To, Y. K. </t>
  </si>
  <si>
    <t>3093, 6275</t>
  </si>
  <si>
    <t xml:space="preserve">Tokley, I. A. </t>
  </si>
  <si>
    <t>3619, 10436</t>
  </si>
  <si>
    <t xml:space="preserve">Tomasic, Roman  </t>
  </si>
  <si>
    <t>3623, 6656, 10446</t>
  </si>
  <si>
    <t xml:space="preserve">TOMO Holdings Limited  </t>
  </si>
  <si>
    <t>4298, 7346, 11131</t>
  </si>
  <si>
    <t xml:space="preserve">Tomson Group Limited  </t>
  </si>
  <si>
    <t>4299, 11132</t>
  </si>
  <si>
    <t xml:space="preserve">Tong, Johannie Hiu Yan  </t>
  </si>
  <si>
    <t xml:space="preserve">Tong, S. S. </t>
  </si>
  <si>
    <t xml:space="preserve">Tong, Vincent Kam-tang  </t>
  </si>
  <si>
    <t xml:space="preserve">Tongda Group Holdings Limited  </t>
  </si>
  <si>
    <t>4300-4301, 11134</t>
  </si>
  <si>
    <t xml:space="preserve">Tongda Hong Tai Holdings Limited  </t>
  </si>
  <si>
    <t>4302-4303, 11135</t>
  </si>
  <si>
    <t xml:space="preserve">Tongfang Kontafarma Holdings Limited  </t>
  </si>
  <si>
    <t>4304, 11136</t>
  </si>
  <si>
    <t xml:space="preserve">Tongguan Gold Group Limited  </t>
  </si>
  <si>
    <t xml:space="preserve">Tonking New Energy Group Holdings Limited  </t>
  </si>
  <si>
    <t>926, 4305, 7347-7348, 11138-11139</t>
  </si>
  <si>
    <t xml:space="preserve">Tonly Electronics Holdings Limited  </t>
  </si>
  <si>
    <t>4306, 11140</t>
  </si>
  <si>
    <t xml:space="preserve">Top Dynamic International Holdings Limited  </t>
  </si>
  <si>
    <t>7349, 11141</t>
  </si>
  <si>
    <t xml:space="preserve">Top Education Group Ltd  </t>
  </si>
  <si>
    <t xml:space="preserve">Top Form International Limited  </t>
  </si>
  <si>
    <t xml:space="preserve">Top Spring International Holdings Limited  </t>
  </si>
  <si>
    <t xml:space="preserve">Top Standard Corporation  </t>
  </si>
  <si>
    <t>927, 7351, 11143</t>
  </si>
  <si>
    <t xml:space="preserve">Touliatou, Sophia  </t>
  </si>
  <si>
    <t>685-686</t>
  </si>
  <si>
    <t xml:space="preserve">Tourism International Holdings Limited  </t>
  </si>
  <si>
    <t>4309-4310, 11144</t>
  </si>
  <si>
    <t xml:space="preserve">Towers Watson Investment Services Hong Kong Limited  </t>
  </si>
  <si>
    <t>4312, 7352</t>
  </si>
  <si>
    <t xml:space="preserve">Town Health International Medical Group Limited  </t>
  </si>
  <si>
    <t xml:space="preserve">TradeGo FinTech Limited  </t>
  </si>
  <si>
    <t xml:space="preserve">Transmit Entertainment Limited  </t>
  </si>
  <si>
    <t xml:space="preserve">Travel Expert (Asia) Enterprises Limited  </t>
  </si>
  <si>
    <t xml:space="preserve">Traynor, Tracy  </t>
  </si>
  <si>
    <t>203-211</t>
  </si>
  <si>
    <t xml:space="preserve">Tredinnick, Jeremy  </t>
  </si>
  <si>
    <t xml:space="preserve">Tree Holdings Limited  </t>
  </si>
  <si>
    <t>4317, 7354, 11150-11151</t>
  </si>
  <si>
    <t xml:space="preserve">Trigiant Group Limited  </t>
  </si>
  <si>
    <t>4318, 11152</t>
  </si>
  <si>
    <t xml:space="preserve">Trillion Grand Corporate Company Limited  </t>
  </si>
  <si>
    <t>928, 4319, 7356, 11153-11157</t>
  </si>
  <si>
    <t xml:space="preserve">Trinity Limited  </t>
  </si>
  <si>
    <t>4320, 11158</t>
  </si>
  <si>
    <t xml:space="preserve">Tristate Holdings Limited  </t>
  </si>
  <si>
    <t>4321, 7357</t>
  </si>
  <si>
    <t xml:space="preserve">Tsang, Francis  </t>
  </si>
  <si>
    <t xml:space="preserve">Tsang, Jasper  </t>
  </si>
  <si>
    <t>171-173, 10195-10200</t>
  </si>
  <si>
    <t xml:space="preserve">Tsang, Sui Ming  </t>
  </si>
  <si>
    <t xml:space="preserve">Tsang, Wing  </t>
  </si>
  <si>
    <t xml:space="preserve">Tsau, Margaret  </t>
  </si>
  <si>
    <t xml:space="preserve">TSC Group Holdings Limited  </t>
  </si>
  <si>
    <t>4323, 11159</t>
  </si>
  <si>
    <t xml:space="preserve">Tse Sui Luen Jewellery (International) Limited  </t>
  </si>
  <si>
    <t>11160-11161</t>
  </si>
  <si>
    <t xml:space="preserve">Tse, Winnie  </t>
  </si>
  <si>
    <t xml:space="preserve">Tse, Zulika  </t>
  </si>
  <si>
    <t xml:space="preserve">Tseden, Pema  </t>
  </si>
  <si>
    <t xml:space="preserve">Tsim, Man Pui  </t>
  </si>
  <si>
    <t xml:space="preserve">Tsim Sha Tsui Properties Limited  </t>
  </si>
  <si>
    <t>4325, 11162</t>
  </si>
  <si>
    <t xml:space="preserve">Tsit Wing International Holdings Limited  </t>
  </si>
  <si>
    <t xml:space="preserve">Tsoi, Ethan Ming To  </t>
  </si>
  <si>
    <t xml:space="preserve">Tsoi, Sylvia Wing Tin  </t>
  </si>
  <si>
    <t>4000-4007</t>
  </si>
  <si>
    <t xml:space="preserve">Tsoi, Toby  </t>
  </si>
  <si>
    <t xml:space="preserve">Tsui Wah Holdings Limited  </t>
  </si>
  <si>
    <t>933, 7358</t>
  </si>
  <si>
    <t xml:space="preserve">Tsui, Yuet-ching  </t>
  </si>
  <si>
    <t xml:space="preserve">Tsz Pui  </t>
  </si>
  <si>
    <t xml:space="preserve">Tung, Christina  </t>
  </si>
  <si>
    <t xml:space="preserve">Tung, Francis  </t>
  </si>
  <si>
    <t xml:space="preserve">Tung Wah Group of Hospitals  </t>
  </si>
  <si>
    <t>4327-4328</t>
  </si>
  <si>
    <t xml:space="preserve">Tung Wah Group of Hospitals. Integrated Centre on Smoking Cessation  </t>
  </si>
  <si>
    <t xml:space="preserve">Turnbull, Michael K. </t>
  </si>
  <si>
    <t>305, 3648, 10483</t>
  </si>
  <si>
    <t xml:space="preserve">Turner, Robyn Montana  </t>
  </si>
  <si>
    <t>823-826</t>
  </si>
  <si>
    <t xml:space="preserve">Twain, Mark  </t>
  </si>
  <si>
    <t xml:space="preserve">Twinkle, Tiny  </t>
  </si>
  <si>
    <t xml:space="preserve">Tyler, E. L. G. </t>
  </si>
  <si>
    <t>3623, 6249, 6294, 6656, 10446</t>
  </si>
  <si>
    <t xml:space="preserve">U Banquet Group Holding Limited  </t>
  </si>
  <si>
    <t>4334, 7360-7361, 11167</t>
  </si>
  <si>
    <t xml:space="preserve">U-Right International Holdings Limited  </t>
  </si>
  <si>
    <t xml:space="preserve">UKF (Holdings) Limited  </t>
  </si>
  <si>
    <t>937, 7363</t>
  </si>
  <si>
    <t xml:space="preserve">Ulferts International Limited  </t>
  </si>
  <si>
    <t>7364, 11168</t>
  </si>
  <si>
    <t xml:space="preserve">UMP Healthcare Holdings Limited  </t>
  </si>
  <si>
    <t>4335, 11169</t>
  </si>
  <si>
    <t xml:space="preserve">Un Se, Jorge  </t>
  </si>
  <si>
    <t xml:space="preserve">Uni-Bio Science Group Limited  </t>
  </si>
  <si>
    <t>7366, 11170</t>
  </si>
  <si>
    <t xml:space="preserve">Union Asia Enterprise Holdings Limited  </t>
  </si>
  <si>
    <t>938, 4336, 7367-7368, 11171-11172</t>
  </si>
  <si>
    <t xml:space="preserve">Unisplendour Technology (Holdings) Limited  </t>
  </si>
  <si>
    <t>4337, 11173</t>
  </si>
  <si>
    <t xml:space="preserve">Unitas Holdings Limited  </t>
  </si>
  <si>
    <t>939, 4338, 11174-11176</t>
  </si>
  <si>
    <t xml:space="preserve">United Strength Power Holdings Limited  </t>
  </si>
  <si>
    <t>4339, 7369</t>
  </si>
  <si>
    <t xml:space="preserve">Unity Investments Holdings Limited  </t>
  </si>
  <si>
    <t>4340, 11177</t>
  </si>
  <si>
    <t xml:space="preserve">Universal Medical Financial &amp; Technical Advisory Services Company Limited  </t>
  </si>
  <si>
    <t xml:space="preserve">Universe International Financial Holdings Limited  </t>
  </si>
  <si>
    <t xml:space="preserve">V1 Group Limited  </t>
  </si>
  <si>
    <t>4345, 11178</t>
  </si>
  <si>
    <t xml:space="preserve">Value Convergence Holdings Limited  </t>
  </si>
  <si>
    <t xml:space="preserve">Value Partners Group Limited  </t>
  </si>
  <si>
    <t>4347, 11179</t>
  </si>
  <si>
    <t xml:space="preserve">Van  </t>
  </si>
  <si>
    <t xml:space="preserve">Van Dyke, Paul A. </t>
  </si>
  <si>
    <t xml:space="preserve">Vantage International (Holdings) Limited  </t>
  </si>
  <si>
    <t xml:space="preserve">Varberg, Dale  </t>
  </si>
  <si>
    <t xml:space="preserve">Vargo, Mari  </t>
  </si>
  <si>
    <t xml:space="preserve">VBG International Holdings Limited  </t>
  </si>
  <si>
    <t>941, 4348, 7374, 11182</t>
  </si>
  <si>
    <t xml:space="preserve">Vcredit Holdings Limited  </t>
  </si>
  <si>
    <t xml:space="preserve">Vedan International (Holdings) Limited  </t>
  </si>
  <si>
    <t>4349, 11184</t>
  </si>
  <si>
    <t xml:space="preserve">Venerable Shan Ci  </t>
  </si>
  <si>
    <t xml:space="preserve">Vertical International Holdings Limited  </t>
  </si>
  <si>
    <t>4350, 7376, 11185-11186</t>
  </si>
  <si>
    <t xml:space="preserve">Vessup, Aaron A. </t>
  </si>
  <si>
    <t xml:space="preserve">Vestate Group Holdings Limited  </t>
  </si>
  <si>
    <t xml:space="preserve">Vico International Holdings Limited  </t>
  </si>
  <si>
    <t xml:space="preserve">Viction:ary  </t>
  </si>
  <si>
    <t>3107, 3151, 3333-3336, 3855, 4322</t>
  </si>
  <si>
    <t xml:space="preserve">Victory Group Limited  </t>
  </si>
  <si>
    <t>4352, 11187</t>
  </si>
  <si>
    <t xml:space="preserve">Victory Securities (Holdings) Company Limited  </t>
  </si>
  <si>
    <t>7379, 11188</t>
  </si>
  <si>
    <t xml:space="preserve">Vigneron, Frank  </t>
  </si>
  <si>
    <t xml:space="preserve">Vincent Medical Holdings Limited  </t>
  </si>
  <si>
    <t>4353, 11190</t>
  </si>
  <si>
    <t xml:space="preserve">Vines, Prue  </t>
  </si>
  <si>
    <t xml:space="preserve">Vision Fame International Holding Limited  </t>
  </si>
  <si>
    <t>942, 11192-11193</t>
  </si>
  <si>
    <t xml:space="preserve">Vision Values Holdings Limited  </t>
  </si>
  <si>
    <t>943, 11194</t>
  </si>
  <si>
    <t xml:space="preserve">Vistar Holdings Limited  </t>
  </si>
  <si>
    <t>4354, 7382, 11195-11196</t>
  </si>
  <si>
    <t xml:space="preserve">Vital Mobile Holdings Limited  </t>
  </si>
  <si>
    <t>4355, 11197</t>
  </si>
  <si>
    <t xml:space="preserve">Vitasoy International Holdings Ltd. </t>
  </si>
  <si>
    <t>7383-7384</t>
  </si>
  <si>
    <t xml:space="preserve">Viva China Holdings Limited  </t>
  </si>
  <si>
    <t>4356, 11198-11199</t>
  </si>
  <si>
    <t xml:space="preserve">Vixtel Technologies Holdings Limited  </t>
  </si>
  <si>
    <t>944, 4357, 7386, 11200-11201</t>
  </si>
  <si>
    <t xml:space="preserve">Vocational Training Council  </t>
  </si>
  <si>
    <t>2, 952-953, 3028-3029, 4360</t>
  </si>
  <si>
    <t xml:space="preserve">Vodatel Networks Holdings Limited  </t>
  </si>
  <si>
    <t>4361, 7387, 11202</t>
  </si>
  <si>
    <t xml:space="preserve">Vongroup Limited  </t>
  </si>
  <si>
    <t>954, 11203</t>
  </si>
  <si>
    <t xml:space="preserve">VSTECS Holdings Limited  </t>
  </si>
  <si>
    <t>7388, 11204</t>
  </si>
  <si>
    <t xml:space="preserve">Wa Dee  </t>
  </si>
  <si>
    <t xml:space="preserve">Wah Sun Handbags International Holdings Limited  </t>
  </si>
  <si>
    <t xml:space="preserve">Wai Chi Holdings Company Limited  </t>
  </si>
  <si>
    <t>4363, 11205</t>
  </si>
  <si>
    <t xml:space="preserve">Wai Chun Group Holdings Limited  </t>
  </si>
  <si>
    <t>955, 11206-11208</t>
  </si>
  <si>
    <t xml:space="preserve">Wai Chun Mining Industry Group Company Limited  </t>
  </si>
  <si>
    <t>4364-4365, 11209</t>
  </si>
  <si>
    <t xml:space="preserve">Wai, Dominic  </t>
  </si>
  <si>
    <t>9811, 9934</t>
  </si>
  <si>
    <t xml:space="preserve">Wai Kee Holdings Limited  </t>
  </si>
  <si>
    <t>4366, 7390</t>
  </si>
  <si>
    <t xml:space="preserve">Wai, Pong-yu  </t>
  </si>
  <si>
    <t xml:space="preserve">Walsh, Wayne  </t>
  </si>
  <si>
    <t xml:space="preserve">Wan, Annie Lai Kuen  </t>
  </si>
  <si>
    <t xml:space="preserve">Wan Cheng Metal Packaging Company Limited  </t>
  </si>
  <si>
    <t>957, 4367-4368, 7391, 11211</t>
  </si>
  <si>
    <t>958, 7392</t>
  </si>
  <si>
    <t xml:space="preserve">Wan, Nina Lai-na  </t>
  </si>
  <si>
    <t xml:space="preserve">Wang, Jian Jun  </t>
  </si>
  <si>
    <t xml:space="preserve">Wang, Ke  </t>
  </si>
  <si>
    <t xml:space="preserve">Wang, Lin  </t>
  </si>
  <si>
    <t xml:space="preserve">Wang, Lvhua  </t>
  </si>
  <si>
    <t xml:space="preserve">Wang, Melody Man Fei  </t>
  </si>
  <si>
    <t xml:space="preserve">Wang On Group Limited  </t>
  </si>
  <si>
    <t>960, 11214</t>
  </si>
  <si>
    <t xml:space="preserve">Wang On Properties Limited  </t>
  </si>
  <si>
    <t>961, 11215</t>
  </si>
  <si>
    <t xml:space="preserve">Wang, Qian  </t>
  </si>
  <si>
    <t xml:space="preserve">Wang, Shaoqiang  </t>
  </si>
  <si>
    <t>9787, 9872-9873, 9929, 10215, 10293, 10399, 10533, 10589, 10772, 10800, 10802, 10883, 10913, 10937, 11191</t>
  </si>
  <si>
    <t xml:space="preserve">Wang, Tianming  </t>
  </si>
  <si>
    <t xml:space="preserve">Wang, Xiaohong  </t>
  </si>
  <si>
    <t xml:space="preserve">Wang, Zhiming  </t>
  </si>
  <si>
    <t xml:space="preserve">Wanguo International Mining Group Limited  </t>
  </si>
  <si>
    <t xml:space="preserve">Wanjia Group Holdings Limited  </t>
  </si>
  <si>
    <t>963, 7393</t>
  </si>
  <si>
    <t xml:space="preserve">Wasserman, Paul  </t>
  </si>
  <si>
    <t xml:space="preserve">Water Oasis Group Limited  </t>
  </si>
  <si>
    <t xml:space="preserve">We Solutions Limited  </t>
  </si>
  <si>
    <t xml:space="preserve">Wealth Glory Holdings Limited  </t>
  </si>
  <si>
    <t>965, 4370, 7396, 11218-11219</t>
  </si>
  <si>
    <t xml:space="preserve">Wealthy Way Group Limited  </t>
  </si>
  <si>
    <t>4371, 11220</t>
  </si>
  <si>
    <t xml:space="preserve">Weiye Holdings Limited  </t>
  </si>
  <si>
    <t>4372, 11221</t>
  </si>
  <si>
    <t xml:space="preserve">Wells, Graham  </t>
  </si>
  <si>
    <t>9758-9782, 10890-10901</t>
  </si>
  <si>
    <t xml:space="preserve">Welsh, James W. </t>
  </si>
  <si>
    <t xml:space="preserve">Westerlund, Kate  </t>
  </si>
  <si>
    <t xml:space="preserve">Westwood, Harney  </t>
  </si>
  <si>
    <t xml:space="preserve">Wharf Real Estate Investment Company Limited  </t>
  </si>
  <si>
    <t xml:space="preserve">Wheelock and Company Limited  </t>
  </si>
  <si>
    <t xml:space="preserve">Whiteside, Theresa L  </t>
  </si>
  <si>
    <t xml:space="preserve">Wielander, Gerda  </t>
  </si>
  <si>
    <t xml:space="preserve">Wilde, Oscar  </t>
  </si>
  <si>
    <t xml:space="preserve">Wildman  </t>
  </si>
  <si>
    <t>596-606, 788-789, 4045-4046, 4049-4052, 4055-4056, 4061-4068, 4083-4086</t>
  </si>
  <si>
    <t xml:space="preserve">Wilkinson, Michael  </t>
  </si>
  <si>
    <t>134, 254, 282-283, 767, 3624, 6657-6658, 7173, 10447, 10914, 11013, 11225</t>
  </si>
  <si>
    <t xml:space="preserve">Williams, Michael  </t>
  </si>
  <si>
    <t xml:space="preserve">Willoughby, P. G. </t>
  </si>
  <si>
    <t xml:space="preserve">Win Hanverky Holdings Limited  </t>
  </si>
  <si>
    <t>4375, 11226</t>
  </si>
  <si>
    <t xml:space="preserve">Windmill Group Limited  </t>
  </si>
  <si>
    <t>968, 4376, 7403, 11227</t>
  </si>
  <si>
    <t xml:space="preserve">Wine's Link International Holdings Limited  </t>
  </si>
  <si>
    <t>4377, 7404, 11228-11229</t>
  </si>
  <si>
    <t xml:space="preserve">Winfull Group Holdings Limited  </t>
  </si>
  <si>
    <t>4378, 11230</t>
  </si>
  <si>
    <t xml:space="preserve">Wing Chi Holdings Limited  </t>
  </si>
  <si>
    <t>969, 7405</t>
  </si>
  <si>
    <t xml:space="preserve">Wing Lee Property Investments Limited  </t>
  </si>
  <si>
    <t>4379, 11231</t>
  </si>
  <si>
    <t xml:space="preserve">Wing Tai Properties Limited  </t>
  </si>
  <si>
    <t>4380, 7406</t>
  </si>
  <si>
    <t xml:space="preserve">Winshine Science Company Limited  </t>
  </si>
  <si>
    <t>4381, 11232</t>
  </si>
  <si>
    <t xml:space="preserve">Winto Group (Holdings) Limited  </t>
  </si>
  <si>
    <t>4382, 7407-7408, 11233</t>
  </si>
  <si>
    <t xml:space="preserve">Wisdom Sports Group  </t>
  </si>
  <si>
    <t>4383, 11234</t>
  </si>
  <si>
    <t xml:space="preserve">Wise Talent Information Technology Co., Ltd  </t>
  </si>
  <si>
    <t xml:space="preserve">Witney, Mark  </t>
  </si>
  <si>
    <t xml:space="preserve">WLS Holdings Limited  </t>
  </si>
  <si>
    <t>970, 4384, 7409, 11236</t>
  </si>
  <si>
    <t xml:space="preserve">Women's Commission  </t>
  </si>
  <si>
    <t xml:space="preserve">Wong, Angela Wai Ching  </t>
  </si>
  <si>
    <t xml:space="preserve">Wong, Ashley  </t>
  </si>
  <si>
    <t>339, 534</t>
  </si>
  <si>
    <t xml:space="preserve">Wong, Belinda  </t>
  </si>
  <si>
    <t xml:space="preserve">Wong, Carol  </t>
  </si>
  <si>
    <t xml:space="preserve">Wong, David T. K. </t>
  </si>
  <si>
    <t xml:space="preserve">Wong, Dennis  </t>
  </si>
  <si>
    <t>972, 4385</t>
  </si>
  <si>
    <t xml:space="preserve">Wong, Elizabeth Libby  </t>
  </si>
  <si>
    <t xml:space="preserve">Wong, Florence  </t>
  </si>
  <si>
    <t xml:space="preserve">Wong, Ho Yee  </t>
  </si>
  <si>
    <t xml:space="preserve">Wong, Hosanna  </t>
  </si>
  <si>
    <t xml:space="preserve">Wong, Hou Man  </t>
  </si>
  <si>
    <t xml:space="preserve">Wong, Hui Ching  </t>
  </si>
  <si>
    <t>7015-7016</t>
  </si>
  <si>
    <t xml:space="preserve">Wong, Ian Nam  </t>
  </si>
  <si>
    <t xml:space="preserve">Wong, James Po-cheung  </t>
  </si>
  <si>
    <t xml:space="preserve">Wong, Jody  </t>
  </si>
  <si>
    <t>11238-11239</t>
  </si>
  <si>
    <t xml:space="preserve">Wong, Kitty  </t>
  </si>
  <si>
    <t xml:space="preserve">Wong, Louise  </t>
  </si>
  <si>
    <t xml:space="preserve">Wong, Maggie Hoyee  </t>
  </si>
  <si>
    <t xml:space="preserve">Wong, Man Jik  </t>
  </si>
  <si>
    <t xml:space="preserve">Wong, Man-kong  </t>
  </si>
  <si>
    <t xml:space="preserve">Wong, Michelle  </t>
  </si>
  <si>
    <t xml:space="preserve">Wong, Miu Wan  </t>
  </si>
  <si>
    <t>3079, 3128</t>
  </si>
  <si>
    <t xml:space="preserve">Wong, Nai Sum  </t>
  </si>
  <si>
    <t xml:space="preserve">Wong, Percy  </t>
  </si>
  <si>
    <t xml:space="preserve">Wong, Pierre  </t>
  </si>
  <si>
    <t xml:space="preserve">Wong, Pui Yee  </t>
  </si>
  <si>
    <t xml:space="preserve">Wong, Rex  </t>
  </si>
  <si>
    <t xml:space="preserve">Wong, Sheung  </t>
  </si>
  <si>
    <t xml:space="preserve">Wong, Shuk Wai  </t>
  </si>
  <si>
    <t xml:space="preserve">Wong, Wah Sang  </t>
  </si>
  <si>
    <t xml:space="preserve">Wong, Winnie  </t>
  </si>
  <si>
    <t>9800-9801, 10305</t>
  </si>
  <si>
    <t xml:space="preserve">Wong, Winson  </t>
  </si>
  <si>
    <t>6716-6718, 7149, 10904-10905</t>
  </si>
  <si>
    <t xml:space="preserve">Wong, Yulia  </t>
  </si>
  <si>
    <t xml:space="preserve">Wong's International Holdings Limited  </t>
  </si>
  <si>
    <t>4388, 7412</t>
  </si>
  <si>
    <t xml:space="preserve">Woo, Edward P. H. </t>
  </si>
  <si>
    <t xml:space="preserve">Woo, Li Fong  </t>
  </si>
  <si>
    <t xml:space="preserve">Wood, Douglas E  </t>
  </si>
  <si>
    <t xml:space="preserve">World-Link Logistics (Asia) Holding Limited  </t>
  </si>
  <si>
    <t>975, 4390, 11245</t>
  </si>
  <si>
    <t xml:space="preserve">Wotherspoon, John David  </t>
  </si>
  <si>
    <t xml:space="preserve">Wrigglesworth, Paul  </t>
  </si>
  <si>
    <t xml:space="preserve">Wright, Raymond  </t>
  </si>
  <si>
    <t>3589-3590, 3593</t>
  </si>
  <si>
    <t xml:space="preserve">WT Group Holdings Limited  </t>
  </si>
  <si>
    <t>4394, 7415, 11246-11247</t>
  </si>
  <si>
    <t xml:space="preserve">Wu, Alfred  </t>
  </si>
  <si>
    <t xml:space="preserve">Wu, Ella  </t>
  </si>
  <si>
    <t xml:space="preserve">Wu, Guoyong  </t>
  </si>
  <si>
    <t xml:space="preserve">Wu, Jun  </t>
  </si>
  <si>
    <t xml:space="preserve">Wu, Simon  </t>
  </si>
  <si>
    <t>7416, 11249</t>
  </si>
  <si>
    <t xml:space="preserve">Wu, Xutao  </t>
  </si>
  <si>
    <t xml:space="preserve">Wu, Yilong  </t>
  </si>
  <si>
    <t xml:space="preserve">Wuling Motors Holdings Limited  </t>
  </si>
  <si>
    <t>7417, 11250</t>
  </si>
  <si>
    <t xml:space="preserve">WuXi Biologics (Cayman) Inc  </t>
  </si>
  <si>
    <t>7418, 11251</t>
  </si>
  <si>
    <t xml:space="preserve">Wuxi Sunlit Science and Technology Company Limited  </t>
  </si>
  <si>
    <t>4395-4396, 7419, 11252</t>
  </si>
  <si>
    <t xml:space="preserve">WWPKG Holdings Company Limited  </t>
  </si>
  <si>
    <t>984, 4397, 7420, 11253-11254</t>
  </si>
  <si>
    <t xml:space="preserve">Wynn Macau, Limited  </t>
  </si>
  <si>
    <t>4398, 7421</t>
  </si>
  <si>
    <t xml:space="preserve">Xia, Bing  </t>
  </si>
  <si>
    <t xml:space="preserve">Xia, Nan  </t>
  </si>
  <si>
    <t xml:space="preserve">Xiangxing International Holding Limited  </t>
  </si>
  <si>
    <t>985, 4400, 7422, 11255-11256</t>
  </si>
  <si>
    <t xml:space="preserve">Xiaomi Corporation  </t>
  </si>
  <si>
    <t xml:space="preserve">Xie, Dacai  </t>
  </si>
  <si>
    <t xml:space="preserve">Xiezhong International Holdings Limited  </t>
  </si>
  <si>
    <t>7423, 11258</t>
  </si>
  <si>
    <t xml:space="preserve">Xingfa Aluminium Holdings Limited  </t>
  </si>
  <si>
    <t xml:space="preserve">Xinghua Port Holdings Ltd  </t>
  </si>
  <si>
    <t xml:space="preserve">Xinhua News Media Holdings Limited  </t>
  </si>
  <si>
    <t>986, 7424</t>
  </si>
  <si>
    <t xml:space="preserve">Xinming China Holdings Limited  </t>
  </si>
  <si>
    <t>4402, 11260</t>
  </si>
  <si>
    <t xml:space="preserve">Xiwang Property Holdings Company Limited  </t>
  </si>
  <si>
    <t>4403, 11261</t>
  </si>
  <si>
    <t xml:space="preserve">Xu, Honggfei  </t>
  </si>
  <si>
    <t xml:space="preserve">Xu, Jianguo  </t>
  </si>
  <si>
    <t xml:space="preserve">Xu, Xiaodong  </t>
  </si>
  <si>
    <t>10544-10547</t>
  </si>
  <si>
    <t xml:space="preserve">Xu, Ye  </t>
  </si>
  <si>
    <t xml:space="preserve">Xu, ZhiPei  </t>
  </si>
  <si>
    <t xml:space="preserve">Xue, Fenggu  </t>
  </si>
  <si>
    <t xml:space="preserve">Xue, Qunying  </t>
  </si>
  <si>
    <t>987-995</t>
  </si>
  <si>
    <t xml:space="preserve">Y.T. Realty Group Limited  </t>
  </si>
  <si>
    <t>4404, 11265</t>
  </si>
  <si>
    <t xml:space="preserve">Yamada, Kazuaki  </t>
  </si>
  <si>
    <t xml:space="preserve">Yan, Ting  </t>
  </si>
  <si>
    <t xml:space="preserve">Yan, Tristan D. </t>
  </si>
  <si>
    <t xml:space="preserve">Yanchang Petroleum International Limited  </t>
  </si>
  <si>
    <t>7425, 11267</t>
  </si>
  <si>
    <t xml:space="preserve">Yang, Christine  </t>
  </si>
  <si>
    <t xml:space="preserve">Yang, Dongping  </t>
  </si>
  <si>
    <t xml:space="preserve">Yang, Fan  </t>
  </si>
  <si>
    <t xml:space="preserve">Yang, Qi  </t>
  </si>
  <si>
    <t xml:space="preserve">Yang, Siping  </t>
  </si>
  <si>
    <t xml:space="preserve">Yangtze Optical Fibre and Cable Joint Stock Limited Company  </t>
  </si>
  <si>
    <t>4405, 11270</t>
  </si>
  <si>
    <t xml:space="preserve">Yantai North Andre Juice Co., Ltd. </t>
  </si>
  <si>
    <t xml:space="preserve">Yantai North Andre Juice Company Limited  </t>
  </si>
  <si>
    <t xml:space="preserve">Yasin, Patia  </t>
  </si>
  <si>
    <t xml:space="preserve">Yasin, Siti Hajar Mohd  </t>
  </si>
  <si>
    <t xml:space="preserve">Yat Sing Holdings Limited  </t>
  </si>
  <si>
    <t>997-998, 4407-4409</t>
  </si>
  <si>
    <t xml:space="preserve">Yau, A. </t>
  </si>
  <si>
    <t xml:space="preserve">Yau, Agnes  </t>
  </si>
  <si>
    <t xml:space="preserve">Yau, Gladys  </t>
  </si>
  <si>
    <t xml:space="preserve">Yau, Laurence S. F. </t>
  </si>
  <si>
    <t xml:space="preserve">Yau, Lynn F. C. </t>
  </si>
  <si>
    <t xml:space="preserve">Yau, Shun Yin  </t>
  </si>
  <si>
    <t xml:space="preserve">Yau, Wing Kwong  </t>
  </si>
  <si>
    <t xml:space="preserve">Ye, Dingwei  </t>
  </si>
  <si>
    <t xml:space="preserve">Yee, Shin Jiun  </t>
  </si>
  <si>
    <t>280, 283, 3621, 3624, 3773, 4128, 6653, 6658, 10440-10441, 10978</t>
  </si>
  <si>
    <t xml:space="preserve">Yeoh, Andrew  </t>
  </si>
  <si>
    <t xml:space="preserve">Yestar Healthcare Holdings Company Limited  </t>
  </si>
  <si>
    <t>4412, 7426</t>
  </si>
  <si>
    <t xml:space="preserve">Yeung, C. M. </t>
  </si>
  <si>
    <t>627-628</t>
  </si>
  <si>
    <t xml:space="preserve">Yeung, Chun Tong  </t>
  </si>
  <si>
    <t xml:space="preserve">Yeung, Raymond  </t>
  </si>
  <si>
    <t xml:space="preserve">Yeung, Ricky Wai-kit  </t>
  </si>
  <si>
    <t xml:space="preserve">Yeung, W. S. </t>
  </si>
  <si>
    <t xml:space="preserve">Yim, Anthony P. </t>
  </si>
  <si>
    <t xml:space="preserve">Yim Ng, Irene Seen-ha  </t>
  </si>
  <si>
    <t xml:space="preserve">Ying Kee Tea House Group Limited  </t>
  </si>
  <si>
    <t>7427-7428, 11273</t>
  </si>
  <si>
    <t xml:space="preserve">Yip, Carolyn  </t>
  </si>
  <si>
    <t xml:space="preserve">Yip, K. M. </t>
  </si>
  <si>
    <t xml:space="preserve">Yip, Ka-che  </t>
  </si>
  <si>
    <t xml:space="preserve">Yip, Kwok Wah  </t>
  </si>
  <si>
    <t xml:space="preserve">Yip, Micky  </t>
  </si>
  <si>
    <t xml:space="preserve">Yip, Terry  </t>
  </si>
  <si>
    <t>4065-4068</t>
  </si>
  <si>
    <t xml:space="preserve">Yonezu, Yusuke  </t>
  </si>
  <si>
    <t>11274-11275</t>
  </si>
  <si>
    <t xml:space="preserve">Yonts, Charles  </t>
  </si>
  <si>
    <t>6491, 7355</t>
  </si>
  <si>
    <t xml:space="preserve">Yorkey Optical International (Cayman) Limited  </t>
  </si>
  <si>
    <t>4416, 11276</t>
  </si>
  <si>
    <t xml:space="preserve">Young, James John  </t>
  </si>
  <si>
    <t xml:space="preserve">Young, Pauline  </t>
  </si>
  <si>
    <t xml:space="preserve">YTO Express (International) Holdings Limited  </t>
  </si>
  <si>
    <t>7429, 11277</t>
  </si>
  <si>
    <t xml:space="preserve">Yu, Daniel  </t>
  </si>
  <si>
    <t xml:space="preserve">Yu, Emily  </t>
  </si>
  <si>
    <t>9820, 9936</t>
  </si>
  <si>
    <t xml:space="preserve">Yu, Ka Ming  </t>
  </si>
  <si>
    <t xml:space="preserve">Yu, Liza  </t>
  </si>
  <si>
    <t xml:space="preserve">Yu, Peter  </t>
  </si>
  <si>
    <t xml:space="preserve">Yu, Vincent  </t>
  </si>
  <si>
    <t xml:space="preserve">Yu, Yuen Wong  </t>
  </si>
  <si>
    <t xml:space="preserve">Yuan, Haibei  </t>
  </si>
  <si>
    <t xml:space="preserve">Yuan, Haibeibei  </t>
  </si>
  <si>
    <t xml:space="preserve">Yuan Heng Gas Holdings Limited  </t>
  </si>
  <si>
    <t>999, 7431</t>
  </si>
  <si>
    <t xml:space="preserve">Yuan, Jianing  </t>
  </si>
  <si>
    <t xml:space="preserve">YuanShengTai Dairy Farm Limited  </t>
  </si>
  <si>
    <t xml:space="preserve">Yue, Frank C  </t>
  </si>
  <si>
    <t xml:space="preserve">Yue, Yaer  </t>
  </si>
  <si>
    <t xml:space="preserve">Yuen, Aslina  </t>
  </si>
  <si>
    <t xml:space="preserve">Yuen, Che Hung  </t>
  </si>
  <si>
    <t xml:space="preserve">Yuen, K. S. </t>
  </si>
  <si>
    <t>6463-6468, 10184-10185</t>
  </si>
  <si>
    <t xml:space="preserve">Yuen, Soona  </t>
  </si>
  <si>
    <t xml:space="preserve">Yuexiu Property Company Limited  </t>
  </si>
  <si>
    <t>7432, 11279</t>
  </si>
  <si>
    <t xml:space="preserve">Yuexiu Real Estate Investment Trust  </t>
  </si>
  <si>
    <t>4421, 11280</t>
  </si>
  <si>
    <t xml:space="preserve">Yuexiu Transport Infrastructure Limited  </t>
  </si>
  <si>
    <t>7433, 11281</t>
  </si>
  <si>
    <t xml:space="preserve">Yugang International Limited  </t>
  </si>
  <si>
    <t>4422, 11282</t>
  </si>
  <si>
    <t xml:space="preserve">Yuhua Energy Holdings Limited  </t>
  </si>
  <si>
    <t xml:space="preserve">Yuk Wing Group Holdings Limited  </t>
  </si>
  <si>
    <t>1000, 7434</t>
  </si>
  <si>
    <t xml:space="preserve">Yung, Christina  </t>
  </si>
  <si>
    <t xml:space="preserve">Yunus, Abd Shukor Mohd  </t>
  </si>
  <si>
    <t>14-19, 3056-3061, 6248-6249, 6294-6295, 7345, 9810-9823, 9934-9936</t>
  </si>
  <si>
    <t xml:space="preserve">Yvonne  </t>
  </si>
  <si>
    <t>4049-4050, 4057-4058</t>
  </si>
  <si>
    <t xml:space="preserve">Z-Obee Holdings Limited  </t>
  </si>
  <si>
    <t xml:space="preserve">ZACD Group Ltd  </t>
  </si>
  <si>
    <t xml:space="preserve">Zall Group Ltd. </t>
  </si>
  <si>
    <t xml:space="preserve">Zall Smart Commerce Group Limited  </t>
  </si>
  <si>
    <t xml:space="preserve">Zarach, Stephanie  </t>
  </si>
  <si>
    <t xml:space="preserve">Zellweger, Katharina  </t>
  </si>
  <si>
    <t xml:space="preserve">Zeng, Yue  </t>
  </si>
  <si>
    <t xml:space="preserve">ZH International Holdings Limited  </t>
  </si>
  <si>
    <t xml:space="preserve">Zhang, Jian  </t>
  </si>
  <si>
    <t>4428, 7436</t>
  </si>
  <si>
    <t xml:space="preserve">Zhang, Jinrong  </t>
  </si>
  <si>
    <t>765, 7171</t>
  </si>
  <si>
    <t xml:space="preserve">Zhang, Kankan  </t>
  </si>
  <si>
    <t xml:space="preserve">Zhang, Lizhong  </t>
  </si>
  <si>
    <t>11284, 11286</t>
  </si>
  <si>
    <t xml:space="preserve">Zhang, Momo  </t>
  </si>
  <si>
    <t xml:space="preserve">Zhang, Qian  </t>
  </si>
  <si>
    <t xml:space="preserve">Zhang, Victoria K. P. </t>
  </si>
  <si>
    <t xml:space="preserve">Zhang, Wei  </t>
  </si>
  <si>
    <t xml:space="preserve">Zhang, Wen  </t>
  </si>
  <si>
    <t xml:space="preserve">Zhang, Yongsheng  </t>
  </si>
  <si>
    <t>6986, 7381</t>
  </si>
  <si>
    <t xml:space="preserve">Zhang, Yueqin  </t>
  </si>
  <si>
    <t xml:space="preserve">Zhao, Heng  </t>
  </si>
  <si>
    <t xml:space="preserve">Zhao, Jie  </t>
  </si>
  <si>
    <t xml:space="preserve">Zhao, Jinji  </t>
  </si>
  <si>
    <t xml:space="preserve">Zhao, Shaoang  </t>
  </si>
  <si>
    <t xml:space="preserve">Zhejiang Chang'an Renheng Technology Co., Ltd. </t>
  </si>
  <si>
    <t>1004, 4430-4431, 7438, 11287</t>
  </si>
  <si>
    <t xml:space="preserve">Zhejiang RuiYuan Intelligent Control Technology Company Limited  </t>
  </si>
  <si>
    <t>7439-7440, 11288-11289</t>
  </si>
  <si>
    <t xml:space="preserve">Zhejiang Tengy Environmental Technology Co., Limited  </t>
  </si>
  <si>
    <t xml:space="preserve">Zhejiang Yongan Rongtong Holdings Co., Ltd. </t>
  </si>
  <si>
    <t>1005-1006, 4432-4433, 7441-7442, 11291</t>
  </si>
  <si>
    <t xml:space="preserve">Zhengye International Holdings Company Limited  </t>
  </si>
  <si>
    <t xml:space="preserve">Zhi, Jiang  </t>
  </si>
  <si>
    <t xml:space="preserve">Zhi, Qian  </t>
  </si>
  <si>
    <t xml:space="preserve">Zhi Sheng Group Holdings Limited  </t>
  </si>
  <si>
    <t>4435, 7444, 11292</t>
  </si>
  <si>
    <t xml:space="preserve">Zhicheng Technology Group Ltd  </t>
  </si>
  <si>
    <t>7445-7446</t>
  </si>
  <si>
    <t xml:space="preserve">Zhidao International (Holdings) Limited  </t>
  </si>
  <si>
    <t>1007, 7447</t>
  </si>
  <si>
    <t xml:space="preserve">Zhong An Real Estate Limited  </t>
  </si>
  <si>
    <t>7448, 11293</t>
  </si>
  <si>
    <t xml:space="preserve">Zhong Ao Home Group Limited  </t>
  </si>
  <si>
    <t>4436, 11294</t>
  </si>
  <si>
    <t xml:space="preserve">Zhong Hua International Holdings Limited  </t>
  </si>
  <si>
    <t>4437, 11295</t>
  </si>
  <si>
    <t xml:space="preserve">ZhongAn Online P &amp; C Insurance Co., Ltd  </t>
  </si>
  <si>
    <t>4438, 11296</t>
  </si>
  <si>
    <t xml:space="preserve">Zhongsheng Group Holdings Limited  </t>
  </si>
  <si>
    <t>4439, 11297</t>
  </si>
  <si>
    <t xml:space="preserve">Zhongtian International Limited  </t>
  </si>
  <si>
    <t>4440, 11298</t>
  </si>
  <si>
    <t xml:space="preserve">Zhongzhi Pharmaceutical Holdings Limited  </t>
  </si>
  <si>
    <t>4441, 11299</t>
  </si>
  <si>
    <t xml:space="preserve">Zhou, Guoqiang  </t>
  </si>
  <si>
    <t xml:space="preserve">Zhou, Li-ping  </t>
  </si>
  <si>
    <t xml:space="preserve">Zhou, Weichi  </t>
  </si>
  <si>
    <t xml:space="preserve">Zhou, Wilson Y. S. </t>
  </si>
  <si>
    <t xml:space="preserve">Zhu, Tracy Yaner  </t>
  </si>
  <si>
    <t xml:space="preserve">Zhuang, Hai-ling  </t>
  </si>
  <si>
    <t xml:space="preserve">Zhuguang Holdings Group Company Limited  </t>
  </si>
  <si>
    <t>7449, 11302</t>
  </si>
  <si>
    <t xml:space="preserve">Zhuhai Holdings Investment Group Limited  </t>
  </si>
  <si>
    <t>4442, 11303</t>
  </si>
  <si>
    <t xml:space="preserve">ZMFY Automobile Glass Services Limited  </t>
  </si>
  <si>
    <t>4443, 7450, 11305-11306</t>
  </si>
  <si>
    <t xml:space="preserve">Zou, Mimi  </t>
  </si>
  <si>
    <t xml:space="preserve">Zu, Xiongbing  </t>
  </si>
  <si>
    <t xml:space="preserve">Zuo, Bulei  </t>
  </si>
  <si>
    <t xml:space="preserve">Zuo, Zhengyao  </t>
  </si>
  <si>
    <t xml:space="preserve">Zwerger, Lisbeth  </t>
  </si>
  <si>
    <t>9809, 10543, 11224</t>
  </si>
  <si>
    <t xml:space="preserve">牛雲平  </t>
  </si>
  <si>
    <t xml:space="preserve">王冬梅  </t>
  </si>
  <si>
    <t xml:space="preserve">王科一  </t>
  </si>
  <si>
    <t xml:space="preserve">何應權  </t>
  </si>
  <si>
    <t xml:space="preserve">周殊平  </t>
  </si>
  <si>
    <t xml:space="preserve">施照  </t>
  </si>
  <si>
    <t xml:space="preserve">胡曉哲  </t>
  </si>
  <si>
    <t xml:space="preserve">孫平華  </t>
  </si>
  <si>
    <t xml:space="preserve">孫若穎  </t>
  </si>
  <si>
    <t xml:space="preserve">真諦  </t>
  </si>
  <si>
    <t>11309-11310</t>
  </si>
  <si>
    <t xml:space="preserve">馬傳兵  </t>
  </si>
  <si>
    <t xml:space="preserve">馬睿  </t>
  </si>
  <si>
    <t xml:space="preserve">馬鳴  </t>
  </si>
  <si>
    <t xml:space="preserve">高黎平  </t>
  </si>
  <si>
    <t xml:space="preserve">郝瑞麗  </t>
  </si>
  <si>
    <t xml:space="preserve">張卓娟  </t>
  </si>
  <si>
    <t xml:space="preserve">無著  </t>
  </si>
  <si>
    <t xml:space="preserve">黃婉蓮  </t>
  </si>
  <si>
    <t>9948, 10742, 10946-10947</t>
  </si>
  <si>
    <t xml:space="preserve">實叉難陀  </t>
  </si>
  <si>
    <t xml:space="preserve">劉彤漢  </t>
  </si>
  <si>
    <t xml:space="preserve">劉東  </t>
  </si>
  <si>
    <t xml:space="preserve">儲春艷  </t>
  </si>
  <si>
    <t xml:space="preserve">蘇知海  </t>
  </si>
  <si>
    <t>(English titles)</t>
    <phoneticPr fontId="1" type="noConversion"/>
  </si>
  <si>
    <t>Author Index, 2018</t>
    <phoneticPr fontId="1" type="noConversion"/>
  </si>
  <si>
    <t xml:space="preserve">Agarwal, Nia  </t>
    <phoneticPr fontId="1" type="noConversion"/>
  </si>
  <si>
    <t>3062, 9824</t>
    <phoneticPr fontId="1" type="noConversion"/>
  </si>
  <si>
    <t xml:space="preserve">Chow, Amy  </t>
    <phoneticPr fontId="1" type="noConversion"/>
  </si>
  <si>
    <t xml:space="preserve">Choy, Balic  </t>
    <phoneticPr fontId="1" type="noConversion"/>
  </si>
  <si>
    <t xml:space="preserve">Chu, Cindy Yik-yi  </t>
    <phoneticPr fontId="1" type="noConversion"/>
  </si>
  <si>
    <t xml:space="preserve">Chu, S. L. </t>
    <phoneticPr fontId="1" type="noConversion"/>
  </si>
  <si>
    <t xml:space="preserve">Crown International Corporation Limited  </t>
    <phoneticPr fontId="1" type="noConversion"/>
  </si>
  <si>
    <t xml:space="preserve">Hui, Celia S. L. </t>
    <phoneticPr fontId="1" type="noConversion"/>
  </si>
  <si>
    <t xml:space="preserve">KOALA Financial Group Limited  </t>
    <phoneticPr fontId="1" type="noConversion"/>
  </si>
  <si>
    <t>3778, 10620</t>
    <phoneticPr fontId="1" type="noConversion"/>
  </si>
  <si>
    <t xml:space="preserve">Lau, Wai Shing  </t>
    <phoneticPr fontId="1" type="noConversion"/>
  </si>
  <si>
    <t xml:space="preserve">Lee, Joanna C. </t>
    <phoneticPr fontId="1" type="noConversion"/>
  </si>
  <si>
    <t xml:space="preserve">Lee, K. W. </t>
    <phoneticPr fontId="1" type="noConversion"/>
  </si>
  <si>
    <t xml:space="preserve">Leung, Chi Wo  </t>
    <phoneticPr fontId="1" type="noConversion"/>
  </si>
  <si>
    <t xml:space="preserve">Mang, Ke  </t>
    <phoneticPr fontId="1" type="noConversion"/>
  </si>
  <si>
    <t xml:space="preserve">Orient Securities International Holdings Limited  </t>
    <phoneticPr fontId="1" type="noConversion"/>
  </si>
  <si>
    <t xml:space="preserve">Regent Pacific Group Limited  </t>
    <phoneticPr fontId="1" type="noConversion"/>
  </si>
  <si>
    <t xml:space="preserve">Sinopec Shanghai Petrochemical Company Limited  </t>
    <phoneticPr fontId="1" type="noConversion"/>
  </si>
  <si>
    <t xml:space="preserve">Tsang, L. W. </t>
    <phoneticPr fontId="1" type="noConversion"/>
  </si>
  <si>
    <t xml:space="preserve">Wan Kei Group Holdings Limited  </t>
    <phoneticPr fontId="1" type="noConversion"/>
  </si>
  <si>
    <t>一畫</t>
  </si>
  <si>
    <t xml:space="preserve">一休  </t>
  </si>
  <si>
    <t>7891</t>
  </si>
  <si>
    <t xml:space="preserve">一名京人  </t>
  </si>
  <si>
    <t>2244</t>
  </si>
  <si>
    <t xml:space="preserve">一色真人  </t>
  </si>
  <si>
    <t>2278</t>
  </si>
  <si>
    <t xml:space="preserve">一條大粟  </t>
  </si>
  <si>
    <t>8994</t>
  </si>
  <si>
    <t xml:space="preserve">一樹  </t>
  </si>
  <si>
    <t>2930, 6152, 9659</t>
  </si>
  <si>
    <t>二畫</t>
  </si>
  <si>
    <t xml:space="preserve">丁大林  </t>
  </si>
  <si>
    <t>2212</t>
  </si>
  <si>
    <t xml:space="preserve">丁世遜  </t>
  </si>
  <si>
    <t>4482, 4706, 5121, 5441</t>
  </si>
  <si>
    <t xml:space="preserve">丁芝萍  </t>
  </si>
  <si>
    <t>11861-11862</t>
  </si>
  <si>
    <t xml:space="preserve">丁冠宏  </t>
  </si>
  <si>
    <t>2204</t>
  </si>
  <si>
    <t xml:space="preserve">丁迪蒙  </t>
  </si>
  <si>
    <t>2618</t>
  </si>
  <si>
    <t>7999</t>
  </si>
  <si>
    <t xml:space="preserve">丁新豹  </t>
  </si>
  <si>
    <t>1227</t>
  </si>
  <si>
    <t xml:space="preserve">丁蓓  </t>
  </si>
  <si>
    <t>7869</t>
  </si>
  <si>
    <t xml:space="preserve">丁鑫華  </t>
  </si>
  <si>
    <t>2285</t>
  </si>
  <si>
    <t xml:space="preserve">七色花繪本館  </t>
  </si>
  <si>
    <t>4487, 4586, 4676, 4804, 4922, 5478, 6088, 6094</t>
  </si>
  <si>
    <t xml:space="preserve">七刻  </t>
  </si>
  <si>
    <t>9214</t>
  </si>
  <si>
    <t xml:space="preserve">七音  </t>
  </si>
  <si>
    <t>1384</t>
  </si>
  <si>
    <t xml:space="preserve">九色麓  </t>
  </si>
  <si>
    <t>8286-8295</t>
  </si>
  <si>
    <t xml:space="preserve">九興控股有限公司  </t>
  </si>
  <si>
    <t>4477</t>
  </si>
  <si>
    <t xml:space="preserve">九龍倉集團有限公司  </t>
  </si>
  <si>
    <t>4478</t>
  </si>
  <si>
    <t xml:space="preserve">九龍倉置業地產投資有限公司  </t>
  </si>
  <si>
    <t>4479</t>
  </si>
  <si>
    <t>4480</t>
  </si>
  <si>
    <t xml:space="preserve">了然山人  </t>
  </si>
  <si>
    <t>4661, 5629</t>
  </si>
  <si>
    <t xml:space="preserve">二月鳥  </t>
  </si>
  <si>
    <t>5687</t>
  </si>
  <si>
    <t xml:space="preserve">二宮志郎  </t>
  </si>
  <si>
    <t>12289</t>
  </si>
  <si>
    <t xml:space="preserve">八手三郎  </t>
  </si>
  <si>
    <t>4700-4701</t>
  </si>
  <si>
    <t xml:space="preserve">八路  </t>
  </si>
  <si>
    <t>4688-4691</t>
  </si>
  <si>
    <t xml:space="preserve">八藤浩志  </t>
  </si>
  <si>
    <t>2324</t>
  </si>
  <si>
    <t xml:space="preserve">刀根里衣  </t>
  </si>
  <si>
    <t>1125</t>
  </si>
  <si>
    <t xml:space="preserve">卜永堅  </t>
  </si>
  <si>
    <t>1816, 7478-7481</t>
  </si>
  <si>
    <t xml:space="preserve">卜昌學  </t>
  </si>
  <si>
    <t>5737</t>
  </si>
  <si>
    <t xml:space="preserve">卜茂生  </t>
  </si>
  <si>
    <t>9467</t>
  </si>
  <si>
    <t xml:space="preserve">又一山人  </t>
  </si>
  <si>
    <t>1503</t>
  </si>
  <si>
    <t>三畫</t>
  </si>
  <si>
    <t xml:space="preserve">三シ井創太郎  </t>
  </si>
  <si>
    <t>6038</t>
  </si>
  <si>
    <t xml:space="preserve">三好直人  </t>
  </si>
  <si>
    <t>2503, 5792</t>
  </si>
  <si>
    <t xml:space="preserve">三並知子  </t>
  </si>
  <si>
    <t>1387</t>
  </si>
  <si>
    <t xml:space="preserve">三原  </t>
  </si>
  <si>
    <t>2969</t>
  </si>
  <si>
    <t xml:space="preserve">三家姐  </t>
  </si>
  <si>
    <t>9619</t>
  </si>
  <si>
    <t xml:space="preserve">三条陸  </t>
  </si>
  <si>
    <t>4552</t>
  </si>
  <si>
    <t xml:space="preserve">下口智裕  </t>
  </si>
  <si>
    <t>3019-3025, 9744-9747</t>
  </si>
  <si>
    <t xml:space="preserve">上官卿  </t>
  </si>
  <si>
    <t>11940</t>
  </si>
  <si>
    <t xml:space="preserve">上河文化  </t>
  </si>
  <si>
    <t>2939-2942, 4856-4858, 6159, 11640-11642, 12803-12810</t>
  </si>
  <si>
    <t xml:space="preserve">上帝  </t>
  </si>
  <si>
    <t>9269</t>
  </si>
  <si>
    <t xml:space="preserve">上海復星醫藥(集團)股份有限公司  </t>
  </si>
  <si>
    <t>4514-4515</t>
  </si>
  <si>
    <t xml:space="preserve">上海集優機械股份有限公司  </t>
  </si>
  <si>
    <t>4516</t>
  </si>
  <si>
    <t xml:space="preserve">上海實業城市開發集團有限公司  </t>
  </si>
  <si>
    <t>4517</t>
  </si>
  <si>
    <t xml:space="preserve">上海實業控股有限公司  </t>
  </si>
  <si>
    <t>4518</t>
  </si>
  <si>
    <t xml:space="preserve">久保  </t>
  </si>
  <si>
    <t>7989</t>
  </si>
  <si>
    <t xml:space="preserve">久保帶人  </t>
  </si>
  <si>
    <t>2963-2964</t>
  </si>
  <si>
    <t xml:space="preserve">久城  </t>
  </si>
  <si>
    <t>9740</t>
  </si>
  <si>
    <t xml:space="preserve">于文霞  </t>
  </si>
  <si>
    <t>9479-9480</t>
  </si>
  <si>
    <t xml:space="preserve">于世雄  </t>
  </si>
  <si>
    <t>1839</t>
  </si>
  <si>
    <t xml:space="preserve">于如濤  </t>
  </si>
  <si>
    <t>11607</t>
  </si>
  <si>
    <t xml:space="preserve">于志新  </t>
  </si>
  <si>
    <t>8430</t>
  </si>
  <si>
    <t xml:space="preserve">于東興  </t>
  </si>
  <si>
    <t>8013</t>
  </si>
  <si>
    <t xml:space="preserve">于信匯  </t>
  </si>
  <si>
    <t>5434</t>
  </si>
  <si>
    <t xml:space="preserve">于春華  </t>
  </si>
  <si>
    <t>9212-9213</t>
  </si>
  <si>
    <t xml:space="preserve">于洪君  </t>
  </si>
  <si>
    <t>4925</t>
  </si>
  <si>
    <t xml:space="preserve">于海洲  </t>
  </si>
  <si>
    <t>2487, 5775</t>
  </si>
  <si>
    <t xml:space="preserve">于賡哲  </t>
  </si>
  <si>
    <t>9492</t>
  </si>
  <si>
    <t xml:space="preserve">千一  </t>
  </si>
  <si>
    <t>1043</t>
  </si>
  <si>
    <t xml:space="preserve">土屋司  </t>
  </si>
  <si>
    <t>7597-7598, 11429</t>
  </si>
  <si>
    <t xml:space="preserve">土屋健  </t>
  </si>
  <si>
    <t>1936</t>
  </si>
  <si>
    <t xml:space="preserve">夕十  </t>
  </si>
  <si>
    <t>8407, 9249</t>
  </si>
  <si>
    <t xml:space="preserve">大丫  </t>
  </si>
  <si>
    <t>8051</t>
  </si>
  <si>
    <t xml:space="preserve">大山旬  </t>
  </si>
  <si>
    <t>9748</t>
  </si>
  <si>
    <t xml:space="preserve">大弓  </t>
  </si>
  <si>
    <t>5528</t>
  </si>
  <si>
    <t xml:space="preserve">大寺義史  </t>
  </si>
  <si>
    <t>12793</t>
  </si>
  <si>
    <t xml:space="preserve">大沈  </t>
  </si>
  <si>
    <t>4528</t>
  </si>
  <si>
    <t xml:space="preserve">大昌行集團有限公司  </t>
  </si>
  <si>
    <t>4530, 11402</t>
  </si>
  <si>
    <t xml:space="preserve">大庭英子  </t>
  </si>
  <si>
    <t>8474</t>
  </si>
  <si>
    <t xml:space="preserve">大氣團(北京)文化有限公司  </t>
  </si>
  <si>
    <t>11537</t>
  </si>
  <si>
    <t xml:space="preserve">大高忍  </t>
  </si>
  <si>
    <t>11663-11664, 12793</t>
  </si>
  <si>
    <t xml:space="preserve">大崎知仁  </t>
  </si>
  <si>
    <t>2977-2978</t>
  </si>
  <si>
    <t xml:space="preserve">大細路出版社教育部  </t>
  </si>
  <si>
    <t>9609</t>
  </si>
  <si>
    <t xml:space="preserve">大野瑞繪  </t>
  </si>
  <si>
    <t>12095</t>
  </si>
  <si>
    <t xml:space="preserve">大場鶇  </t>
  </si>
  <si>
    <t>2992-2994, 9734</t>
  </si>
  <si>
    <t xml:space="preserve">大森由紀子  </t>
  </si>
  <si>
    <t>2810</t>
  </si>
  <si>
    <t xml:space="preserve">大紫  </t>
  </si>
  <si>
    <t>8338, 8718</t>
  </si>
  <si>
    <t xml:space="preserve">大慧普吉禪師  </t>
  </si>
  <si>
    <t>7559-7560</t>
  </si>
  <si>
    <t xml:space="preserve">大蝦沙律  </t>
  </si>
  <si>
    <t>1976, 5356, 12122</t>
  </si>
  <si>
    <t xml:space="preserve">大灣區商學院編委會  </t>
  </si>
  <si>
    <t>5464</t>
  </si>
  <si>
    <t xml:space="preserve">子龍  </t>
  </si>
  <si>
    <t>12141</t>
  </si>
  <si>
    <t xml:space="preserve">子謙  </t>
  </si>
  <si>
    <t>11374</t>
  </si>
  <si>
    <t xml:space="preserve">小土大橙子  </t>
  </si>
  <si>
    <t>9698</t>
  </si>
  <si>
    <t xml:space="preserve">小小藥罐子  </t>
  </si>
  <si>
    <t>2849</t>
  </si>
  <si>
    <t xml:space="preserve">小川仁志  </t>
  </si>
  <si>
    <t>7877</t>
  </si>
  <si>
    <t xml:space="preserve">小川環樹  </t>
  </si>
  <si>
    <t>9412</t>
  </si>
  <si>
    <t xml:space="preserve">小太刀右京  </t>
  </si>
  <si>
    <t>2965, 9700</t>
  </si>
  <si>
    <t xml:space="preserve">小牛頓團隊  </t>
  </si>
  <si>
    <t>4915-4920</t>
  </si>
  <si>
    <t xml:space="preserve">小米集团  </t>
  </si>
  <si>
    <t>11418</t>
  </si>
  <si>
    <t xml:space="preserve">小西紀行  </t>
  </si>
  <si>
    <t>1555, 8143, 11735</t>
  </si>
  <si>
    <t xml:space="preserve">小妖  </t>
  </si>
  <si>
    <t>8436</t>
  </si>
  <si>
    <t xml:space="preserve">小尾  </t>
  </si>
  <si>
    <t>9484</t>
  </si>
  <si>
    <t xml:space="preserve">小杉拓也  </t>
  </si>
  <si>
    <t>1701</t>
  </si>
  <si>
    <t xml:space="preserve">小谷太郎  </t>
  </si>
  <si>
    <t>1424</t>
  </si>
  <si>
    <t xml:space="preserve">小妹  </t>
  </si>
  <si>
    <t>7558</t>
  </si>
  <si>
    <t xml:space="preserve">小林弘幸  </t>
  </si>
  <si>
    <t>12435</t>
  </si>
  <si>
    <t xml:space="preserve">小花  </t>
  </si>
  <si>
    <t>2202, 2786, 8949, 8984, 9187, 9587, 11596, 11795, 12364</t>
  </si>
  <si>
    <t xml:space="preserve">小信  </t>
  </si>
  <si>
    <t>12437, 12578</t>
  </si>
  <si>
    <t xml:space="preserve">小思  </t>
  </si>
  <si>
    <t>1312</t>
  </si>
  <si>
    <t xml:space="preserve">小嶋光信  </t>
  </si>
  <si>
    <t>9487</t>
  </si>
  <si>
    <t xml:space="preserve">小凌  </t>
  </si>
  <si>
    <t>11707</t>
  </si>
  <si>
    <t xml:space="preserve">小敏  </t>
  </si>
  <si>
    <t>1392</t>
  </si>
  <si>
    <t xml:space="preserve">小曹很愛吃  </t>
  </si>
  <si>
    <t>2150</t>
  </si>
  <si>
    <t xml:space="preserve">小雅  </t>
  </si>
  <si>
    <t>5071-5072, 5828, 8200, 9589</t>
  </si>
  <si>
    <t xml:space="preserve">小葉子  </t>
  </si>
  <si>
    <t>11425-11426</t>
  </si>
  <si>
    <t xml:space="preserve">小董  </t>
  </si>
  <si>
    <t>9291</t>
  </si>
  <si>
    <t xml:space="preserve">小畑健  </t>
  </si>
  <si>
    <t xml:space="preserve">小澄  </t>
  </si>
  <si>
    <t>4764</t>
  </si>
  <si>
    <t xml:space="preserve">小蓮  </t>
  </si>
  <si>
    <t xml:space="preserve">小幡彩貴  </t>
  </si>
  <si>
    <t>5930</t>
  </si>
  <si>
    <t xml:space="preserve">小橘子Clementine  </t>
  </si>
  <si>
    <t>6077</t>
  </si>
  <si>
    <t xml:space="preserve">小龍  </t>
  </si>
  <si>
    <t>1508</t>
  </si>
  <si>
    <t xml:space="preserve">小環妞  </t>
  </si>
  <si>
    <t>1370</t>
  </si>
  <si>
    <t xml:space="preserve">小護  </t>
  </si>
  <si>
    <t>7695</t>
  </si>
  <si>
    <t xml:space="preserve">山人  </t>
  </si>
  <si>
    <t>6062</t>
  </si>
  <si>
    <t xml:space="preserve">山本周五郎  </t>
  </si>
  <si>
    <t>5636</t>
  </si>
  <si>
    <t xml:space="preserve">山名裕子  </t>
  </si>
  <si>
    <t>9663</t>
  </si>
  <si>
    <t xml:space="preserve">山東省國際信託股份有限公司  </t>
  </si>
  <si>
    <t>4580</t>
  </si>
  <si>
    <t xml:space="preserve">山東莘縣《朝城志》編纂委員會  </t>
  </si>
  <si>
    <t>5588</t>
  </si>
  <si>
    <t xml:space="preserve">山羯  </t>
  </si>
  <si>
    <t>8943</t>
  </si>
  <si>
    <t xml:space="preserve">山﨑正也  </t>
  </si>
  <si>
    <t>2344</t>
  </si>
  <si>
    <t xml:space="preserve">川嶋紀子  </t>
  </si>
  <si>
    <t>11677</t>
  </si>
  <si>
    <t xml:space="preserve">川崎悟司  </t>
  </si>
  <si>
    <t>1814, 1936</t>
  </si>
  <si>
    <t xml:space="preserve">川添宣広  </t>
  </si>
  <si>
    <t>1495</t>
  </si>
  <si>
    <t>四畫</t>
  </si>
  <si>
    <t xml:space="preserve">中田仁之  </t>
  </si>
  <si>
    <t>11647</t>
  </si>
  <si>
    <t xml:space="preserve">中田敦  </t>
  </si>
  <si>
    <t>9526</t>
  </si>
  <si>
    <t xml:space="preserve">中共中央馬克思恩格斯列寧斯大林著作編譯局  </t>
  </si>
  <si>
    <t>8676</t>
  </si>
  <si>
    <t xml:space="preserve">中共雲南省委宣傳部省文明辦  </t>
  </si>
  <si>
    <t>11597</t>
  </si>
  <si>
    <t xml:space="preserve">中共睢縣縣委宣傳部  </t>
  </si>
  <si>
    <t>12523</t>
  </si>
  <si>
    <t xml:space="preserve">中共樂安縣委宣傳部  </t>
  </si>
  <si>
    <t>5921</t>
  </si>
  <si>
    <t xml:space="preserve">中村一浩  </t>
  </si>
  <si>
    <t>12474</t>
  </si>
  <si>
    <t xml:space="preserve">中信國際電訊集團有限公司  </t>
  </si>
  <si>
    <t>4596</t>
  </si>
  <si>
    <t xml:space="preserve">中信銀行股份有限公司  </t>
  </si>
  <si>
    <t>4597, 11456</t>
  </si>
  <si>
    <t xml:space="preserve">中原淳  </t>
  </si>
  <si>
    <t>5648</t>
  </si>
  <si>
    <t xml:space="preserve">中海物業集團有限公司  </t>
  </si>
  <si>
    <t>4598</t>
  </si>
  <si>
    <t xml:space="preserve">中國人生科學學會書刊編撰中心  </t>
  </si>
  <si>
    <t>4864</t>
  </si>
  <si>
    <t xml:space="preserve">中國中外名人文化研究會書刊編輯委員會  </t>
  </si>
  <si>
    <t>11606</t>
  </si>
  <si>
    <t xml:space="preserve">中國中信股份有限公司  </t>
  </si>
  <si>
    <t>4600, 11460</t>
  </si>
  <si>
    <t xml:space="preserve">中國太平洋保險(集團)股份有限公司  </t>
  </si>
  <si>
    <t>4602, 11461</t>
  </si>
  <si>
    <t xml:space="preserve">中國民生銀行股份有限公司  </t>
  </si>
  <si>
    <t>4604, 11462</t>
  </si>
  <si>
    <t xml:space="preserve">中國石化上海石油化工股份有限公司  </t>
  </si>
  <si>
    <t>4605</t>
  </si>
  <si>
    <t xml:space="preserve">中國多金屬礦業有限公司  </t>
  </si>
  <si>
    <t>4608</t>
  </si>
  <si>
    <t xml:space="preserve">中國佛醫研究院  </t>
  </si>
  <si>
    <t>11568</t>
  </si>
  <si>
    <t xml:space="preserve">中國社會科學院民族學與人類學研究所  </t>
  </si>
  <si>
    <t>5177, 5618</t>
  </si>
  <si>
    <t xml:space="preserve">中國金茂控股集團有限公司  </t>
  </si>
  <si>
    <t>4610</t>
  </si>
  <si>
    <t xml:space="preserve">中國建設銀行股份有限公司  </t>
  </si>
  <si>
    <t>4612, 11466</t>
  </si>
  <si>
    <t xml:space="preserve">中國飛機租賃集團控股有限公司  </t>
  </si>
  <si>
    <t>4613</t>
  </si>
  <si>
    <t xml:space="preserve">中國旅遊編輯小組  </t>
  </si>
  <si>
    <t>8097, 12082</t>
  </si>
  <si>
    <t xml:space="preserve">中國泰凌醫藥集團有限公司  </t>
  </si>
  <si>
    <t>7730</t>
  </si>
  <si>
    <t xml:space="preserve">中國海外發展有限公司  </t>
  </si>
  <si>
    <t>4615-4616</t>
  </si>
  <si>
    <t xml:space="preserve">中國國家博物館  </t>
  </si>
  <si>
    <t>5077, 5991</t>
  </si>
  <si>
    <t xml:space="preserve">中國港口博物館  </t>
  </si>
  <si>
    <t>5184</t>
  </si>
  <si>
    <t xml:space="preserve">中國紫砂年鍳編輯委員會  </t>
  </si>
  <si>
    <t>11469</t>
  </si>
  <si>
    <t xml:space="preserve">中國匯融金融控股有限公司  </t>
  </si>
  <si>
    <t>4629</t>
  </si>
  <si>
    <t xml:space="preserve">中國新城鎮發展有限公司  </t>
  </si>
  <si>
    <t>7734</t>
  </si>
  <si>
    <t xml:space="preserve">中國農業銀行股份有限公司  </t>
  </si>
  <si>
    <t>4632, 11471</t>
  </si>
  <si>
    <t xml:space="preserve">中國銀行股份有限公司  </t>
  </si>
  <si>
    <t>4635-4636, 11473-11474</t>
  </si>
  <si>
    <t xml:space="preserve">中國領導科學雜誌社  </t>
  </si>
  <si>
    <t>1216</t>
  </si>
  <si>
    <t xml:space="preserve">中國價值編創組  </t>
  </si>
  <si>
    <t>7892</t>
  </si>
  <si>
    <t xml:space="preserve">中國篆刻網培訓中心  </t>
  </si>
  <si>
    <t>8074</t>
  </si>
  <si>
    <t xml:space="preserve">中國錢包支付集團有限公司  </t>
  </si>
  <si>
    <t>7741</t>
  </si>
  <si>
    <t xml:space="preserve">中華好故事欄目組  </t>
  </si>
  <si>
    <t>5582, 5870</t>
  </si>
  <si>
    <t xml:space="preserve">中華音樂研究院編輯委員會  </t>
  </si>
  <si>
    <t>9129</t>
  </si>
  <si>
    <t xml:space="preserve">中華書局教育編輯部  </t>
  </si>
  <si>
    <t>5539</t>
  </si>
  <si>
    <t xml:space="preserve">中華書局編輯部  </t>
  </si>
  <si>
    <t>11477</t>
  </si>
  <si>
    <t xml:space="preserve">中華神學院  </t>
  </si>
  <si>
    <t>11716</t>
  </si>
  <si>
    <t xml:space="preserve">中華基督教禮賢會香港堂教會文物小組  </t>
  </si>
  <si>
    <t>1242</t>
  </si>
  <si>
    <t xml:space="preserve">中傳北廣編委會  </t>
  </si>
  <si>
    <t>4854</t>
  </si>
  <si>
    <t xml:space="preserve">中電光谷聯合控股有限公司  </t>
  </si>
  <si>
    <t>4652</t>
  </si>
  <si>
    <t xml:space="preserve">中漆集團有限公司  </t>
  </si>
  <si>
    <t>4653</t>
  </si>
  <si>
    <t xml:space="preserve">中遠海運國際(香港)有限公司  </t>
  </si>
  <si>
    <t>7745</t>
  </si>
  <si>
    <t xml:space="preserve">中銀香港(控股)有限公司  </t>
  </si>
  <si>
    <t>4654, 7746</t>
  </si>
  <si>
    <t xml:space="preserve">中銀航空租賃有限公司  </t>
  </si>
  <si>
    <t>4655, 7747</t>
  </si>
  <si>
    <t xml:space="preserve">中鋁國際工程股份有限公司  </t>
  </si>
  <si>
    <t>4656</t>
  </si>
  <si>
    <t xml:space="preserve">中譯本工作小組  </t>
  </si>
  <si>
    <t>2089</t>
  </si>
  <si>
    <t xml:space="preserve">中譽集團有限公司  </t>
  </si>
  <si>
    <t>7748</t>
  </si>
  <si>
    <t xml:space="preserve">丹陽市姓氏文化研究會  </t>
  </si>
  <si>
    <t>4659</t>
  </si>
  <si>
    <t xml:space="preserve">丹陽市檔案局  </t>
  </si>
  <si>
    <t xml:space="preserve">尹小英  </t>
  </si>
  <si>
    <t>7552</t>
  </si>
  <si>
    <t xml:space="preserve">尹文斌  </t>
  </si>
  <si>
    <t>1671</t>
  </si>
  <si>
    <t xml:space="preserve">尹全業  </t>
  </si>
  <si>
    <t>8318</t>
  </si>
  <si>
    <t xml:space="preserve">尹孝賢  </t>
  </si>
  <si>
    <t>4522</t>
  </si>
  <si>
    <t xml:space="preserve">尹建中  </t>
  </si>
  <si>
    <t>12614</t>
  </si>
  <si>
    <t xml:space="preserve">尹思哲  </t>
  </si>
  <si>
    <t>8232</t>
  </si>
  <si>
    <t xml:space="preserve">尹航  </t>
  </si>
  <si>
    <t>12227</t>
  </si>
  <si>
    <t xml:space="preserve">尹嘉蔚  </t>
  </si>
  <si>
    <t>9667</t>
  </si>
  <si>
    <t xml:space="preserve">尹榮  </t>
  </si>
  <si>
    <t>11648</t>
  </si>
  <si>
    <t xml:space="preserve">尹賢  </t>
  </si>
  <si>
    <t>4667</t>
  </si>
  <si>
    <t xml:space="preserve">尹霜華  </t>
  </si>
  <si>
    <t>2171</t>
  </si>
  <si>
    <t xml:space="preserve">尹麗波  </t>
  </si>
  <si>
    <t>11437-11438</t>
  </si>
  <si>
    <t xml:space="preserve">井上敏樹  </t>
  </si>
  <si>
    <t>4553</t>
  </si>
  <si>
    <t xml:space="preserve">井上雄彥  </t>
  </si>
  <si>
    <t>12853-12858</t>
  </si>
  <si>
    <t xml:space="preserve">井上達彥  </t>
  </si>
  <si>
    <t>9331</t>
  </si>
  <si>
    <t xml:space="preserve">五十嵐健太  </t>
  </si>
  <si>
    <t>9485</t>
  </si>
  <si>
    <t xml:space="preserve">五邑鄒振猷學校  </t>
  </si>
  <si>
    <t>8875, 8880-8881, 9307, 9431-9432</t>
  </si>
  <si>
    <t xml:space="preserve">五味常明  </t>
  </si>
  <si>
    <t xml:space="preserve">五菱汽車集團控投有限公司  </t>
  </si>
  <si>
    <t>7752</t>
  </si>
  <si>
    <t xml:space="preserve">今泉忠明  </t>
  </si>
  <si>
    <t>1814</t>
  </si>
  <si>
    <t xml:space="preserve">今音  </t>
  </si>
  <si>
    <t>7756-7757, 7783, 9015</t>
  </si>
  <si>
    <t xml:space="preserve">元子怡  </t>
  </si>
  <si>
    <t>2789, 4587, 11583</t>
  </si>
  <si>
    <t xml:space="preserve">元方  </t>
  </si>
  <si>
    <t>1675-1677</t>
  </si>
  <si>
    <t xml:space="preserve">內蒙古商標品牌協會  </t>
  </si>
  <si>
    <t>11941</t>
  </si>
  <si>
    <t xml:space="preserve">公益攝影協會  </t>
  </si>
  <si>
    <t>1263</t>
  </si>
  <si>
    <t xml:space="preserve">公務員事務局法定語文事務部  </t>
  </si>
  <si>
    <t>8518</t>
  </si>
  <si>
    <t xml:space="preserve">卞永江  </t>
  </si>
  <si>
    <t>2406</t>
  </si>
  <si>
    <t xml:space="preserve">卞兆祥  </t>
  </si>
  <si>
    <t>8886-8887</t>
  </si>
  <si>
    <t xml:space="preserve">卞東波  </t>
  </si>
  <si>
    <t>1875</t>
  </si>
  <si>
    <t xml:space="preserve">友田晶子  </t>
  </si>
  <si>
    <t>1310</t>
  </si>
  <si>
    <t xml:space="preserve">太田羊羹  </t>
  </si>
  <si>
    <t>12867-12868</t>
  </si>
  <si>
    <t xml:space="preserve">太宰治  </t>
  </si>
  <si>
    <t>7511-7512</t>
  </si>
  <si>
    <t xml:space="preserve">太陽娃工作室  </t>
  </si>
  <si>
    <t>6198</t>
  </si>
  <si>
    <t xml:space="preserve">天主教香港教區教理中心  </t>
  </si>
  <si>
    <t>11842</t>
  </si>
  <si>
    <t xml:space="preserve">天主教香港教區聖樂委員會辦事處  </t>
  </si>
  <si>
    <t>1342</t>
  </si>
  <si>
    <t xml:space="preserve">天主教臺灣地區主教團  </t>
  </si>
  <si>
    <t>2386</t>
  </si>
  <si>
    <t xml:space="preserve">天行健出版社編輯組  </t>
  </si>
  <si>
    <t>8523</t>
  </si>
  <si>
    <t xml:space="preserve">天使媽媽  </t>
  </si>
  <si>
    <t>7774</t>
  </si>
  <si>
    <t xml:space="preserve">天津港發展控股有限公司  </t>
  </si>
  <si>
    <t>7778, 11517</t>
  </si>
  <si>
    <t xml:space="preserve">天航  </t>
  </si>
  <si>
    <t>12198-12199</t>
  </si>
  <si>
    <t xml:space="preserve">天淇  </t>
  </si>
  <si>
    <t>9590</t>
  </si>
  <si>
    <t xml:space="preserve">天緣  </t>
  </si>
  <si>
    <t>12818</t>
  </si>
  <si>
    <t xml:space="preserve">天遺丐  </t>
  </si>
  <si>
    <t>4585</t>
  </si>
  <si>
    <t xml:space="preserve">天翼  </t>
  </si>
  <si>
    <t>8424</t>
  </si>
  <si>
    <t xml:space="preserve">孔小平  </t>
  </si>
  <si>
    <t>8755</t>
  </si>
  <si>
    <t xml:space="preserve">孔明  </t>
  </si>
  <si>
    <t>1595</t>
  </si>
  <si>
    <t xml:space="preserve">孔祥偉  </t>
  </si>
  <si>
    <t>2522</t>
  </si>
  <si>
    <t xml:space="preserve">孔碧儀  </t>
  </si>
  <si>
    <t>4852</t>
  </si>
  <si>
    <t xml:space="preserve">孔綺雯  </t>
  </si>
  <si>
    <t>8223-8225</t>
  </si>
  <si>
    <t xml:space="preserve">孔慧怡  </t>
  </si>
  <si>
    <t>7710</t>
  </si>
  <si>
    <t xml:space="preserve">孔繁盛  </t>
  </si>
  <si>
    <t>2429, 2436-2439, 9087-9092</t>
  </si>
  <si>
    <t xml:space="preserve">孔繁樂  </t>
  </si>
  <si>
    <t>4502</t>
  </si>
  <si>
    <t xml:space="preserve">少少肥  </t>
  </si>
  <si>
    <t>9668</t>
  </si>
  <si>
    <t xml:space="preserve">尤奇  </t>
  </si>
  <si>
    <t>9122</t>
  </si>
  <si>
    <t xml:space="preserve">尤麗芬  </t>
  </si>
  <si>
    <t>4977</t>
  </si>
  <si>
    <t xml:space="preserve">戶田拓夫  </t>
  </si>
  <si>
    <t>12711</t>
  </si>
  <si>
    <t xml:space="preserve">手代木史織  </t>
  </si>
  <si>
    <t>12490</t>
  </si>
  <si>
    <t xml:space="preserve">手塚治虫  </t>
  </si>
  <si>
    <t>1755-1758, 2955-2959, 9695-9696</t>
  </si>
  <si>
    <t xml:space="preserve">支庭榮  </t>
  </si>
  <si>
    <t>5562</t>
  </si>
  <si>
    <t xml:space="preserve">文人寶  </t>
  </si>
  <si>
    <t>5084, 8369, 9513, 11954, 11956</t>
  </si>
  <si>
    <t xml:space="preserve">文千歲  </t>
  </si>
  <si>
    <t>11397</t>
  </si>
  <si>
    <t xml:space="preserve">文中智  </t>
  </si>
  <si>
    <t>5784</t>
  </si>
  <si>
    <t xml:space="preserve">文地  </t>
  </si>
  <si>
    <t>1615, 7518</t>
  </si>
  <si>
    <t xml:space="preserve">文秀  </t>
  </si>
  <si>
    <t>1297</t>
  </si>
  <si>
    <t xml:space="preserve">文浩基  </t>
  </si>
  <si>
    <t>6126</t>
  </si>
  <si>
    <t xml:space="preserve">文野長弓  </t>
  </si>
  <si>
    <t>5281</t>
  </si>
  <si>
    <t xml:space="preserve">文晞樺  </t>
  </si>
  <si>
    <t>8885</t>
  </si>
  <si>
    <t xml:space="preserve">文華  </t>
  </si>
  <si>
    <t>4492, 5300, 5755</t>
  </si>
  <si>
    <t xml:space="preserve">文逸杰  </t>
  </si>
  <si>
    <t>9469</t>
  </si>
  <si>
    <t xml:space="preserve">文遂初  </t>
  </si>
  <si>
    <t>5373</t>
  </si>
  <si>
    <t xml:space="preserve">文綺雲  </t>
  </si>
  <si>
    <t>8657</t>
  </si>
  <si>
    <t xml:space="preserve">文潔華  </t>
  </si>
  <si>
    <t>8549</t>
  </si>
  <si>
    <t xml:space="preserve">文懷炳  </t>
  </si>
  <si>
    <t>1306</t>
  </si>
  <si>
    <t xml:space="preserve">方子榮  </t>
  </si>
  <si>
    <t>9137</t>
  </si>
  <si>
    <t xml:space="preserve">方少萌  </t>
  </si>
  <si>
    <t>1922</t>
  </si>
  <si>
    <t xml:space="preserve">方仕  </t>
  </si>
  <si>
    <t>1933</t>
  </si>
  <si>
    <t xml:space="preserve">方玉輝  </t>
  </si>
  <si>
    <t>6058, 11844</t>
  </si>
  <si>
    <t xml:space="preserve">方任利莎  </t>
  </si>
  <si>
    <t>7817</t>
  </si>
  <si>
    <t xml:space="preserve">方米高  </t>
  </si>
  <si>
    <t>4700-4701, 6173</t>
  </si>
  <si>
    <t xml:space="preserve">方舟  </t>
  </si>
  <si>
    <t>1110, 5753, 7504</t>
  </si>
  <si>
    <t xml:space="preserve">方志剛  </t>
  </si>
  <si>
    <t>8524</t>
  </si>
  <si>
    <t xml:space="preserve">方芍堯  </t>
  </si>
  <si>
    <t>11589</t>
  </si>
  <si>
    <t xml:space="preserve">方宗珪  </t>
  </si>
  <si>
    <t>7720, 7818-7819</t>
  </si>
  <si>
    <t xml:space="preserve">方明  </t>
  </si>
  <si>
    <t>5505</t>
  </si>
  <si>
    <t xml:space="preserve">方俞  </t>
  </si>
  <si>
    <t>4744</t>
  </si>
  <si>
    <t xml:space="preserve">方剛  </t>
  </si>
  <si>
    <t>1444</t>
  </si>
  <si>
    <t xml:space="preserve">方泰浩  </t>
  </si>
  <si>
    <t>9493</t>
  </si>
  <si>
    <t xml:space="preserve">方笑一  </t>
  </si>
  <si>
    <t>7875</t>
  </si>
  <si>
    <t xml:space="preserve">方淑莊  </t>
  </si>
  <si>
    <t>12011-12012</t>
  </si>
  <si>
    <t xml:space="preserve">方舒眉  </t>
  </si>
  <si>
    <t>1473, 2481, 2683-2685, 2822, 5936, 9423, 11961, 12062, 12650</t>
  </si>
  <si>
    <t xml:space="preserve">方新俠  </t>
  </si>
  <si>
    <t>11541-11543, 11779, 11905-11906</t>
  </si>
  <si>
    <t xml:space="preserve">方楚卿  </t>
  </si>
  <si>
    <t>7897-7898</t>
  </si>
  <si>
    <t xml:space="preserve">方頌欣  </t>
  </si>
  <si>
    <t>4720</t>
  </si>
  <si>
    <t xml:space="preserve">方瑀紳  </t>
  </si>
  <si>
    <t>2557</t>
  </si>
  <si>
    <t xml:space="preserve">方榮深  </t>
  </si>
  <si>
    <t>6161</t>
  </si>
  <si>
    <t xml:space="preserve">方肇勤  </t>
  </si>
  <si>
    <t>7466</t>
  </si>
  <si>
    <t xml:space="preserve">方曉嵐  </t>
  </si>
  <si>
    <t>2035, 7888</t>
  </si>
  <si>
    <t xml:space="preserve">方曉龍  </t>
  </si>
  <si>
    <t>1308</t>
  </si>
  <si>
    <t xml:space="preserve">日小田正人  </t>
  </si>
  <si>
    <t>6166</t>
  </si>
  <si>
    <t xml:space="preserve">日本Vogue社  </t>
  </si>
  <si>
    <t>11867</t>
  </si>
  <si>
    <t xml:space="preserve">日本ヴｫーグ社  </t>
  </si>
  <si>
    <t>9728</t>
  </si>
  <si>
    <t xml:space="preserve">日本冬蟲夏草協會  </t>
  </si>
  <si>
    <t>4746</t>
  </si>
  <si>
    <t xml:space="preserve">日本史神祕研究會  </t>
  </si>
  <si>
    <t>1378</t>
  </si>
  <si>
    <t xml:space="preserve">日本酒服務研究會‧酒匠研究會聯合會  </t>
  </si>
  <si>
    <t xml:space="preserve">日本學研科學編輯室  </t>
  </si>
  <si>
    <t>2682</t>
  </si>
  <si>
    <t xml:space="preserve">日本學研編輯部  </t>
  </si>
  <si>
    <t>2494</t>
  </si>
  <si>
    <t xml:space="preserve">日本轉動創意研究所  </t>
  </si>
  <si>
    <t>1427</t>
  </si>
  <si>
    <t xml:space="preserve">日回  </t>
  </si>
  <si>
    <t>11380-11382</t>
  </si>
  <si>
    <t xml:space="preserve">月巴氏  </t>
  </si>
  <si>
    <t>8454</t>
  </si>
  <si>
    <t xml:space="preserve">月稱論師  </t>
  </si>
  <si>
    <t>7513-7514</t>
  </si>
  <si>
    <t xml:space="preserve">木子  </t>
  </si>
  <si>
    <t>7459-7460</t>
  </si>
  <si>
    <t xml:space="preserve">木田東  </t>
  </si>
  <si>
    <t>8339</t>
  </si>
  <si>
    <t xml:space="preserve">木村幸子  </t>
  </si>
  <si>
    <t>9577</t>
  </si>
  <si>
    <t xml:space="preserve">木辛  </t>
  </si>
  <si>
    <t>5366, 8629</t>
  </si>
  <si>
    <t xml:space="preserve">木易文  </t>
  </si>
  <si>
    <t>7946</t>
  </si>
  <si>
    <t xml:space="preserve">木哥&amp;杏子@Mukoangie  </t>
  </si>
  <si>
    <t>7820</t>
  </si>
  <si>
    <t xml:space="preserve">木棉繪畫工坊  </t>
  </si>
  <si>
    <t>4589, 4805, 5258, 5686</t>
  </si>
  <si>
    <t xml:space="preserve">木鳶  </t>
  </si>
  <si>
    <t>11326</t>
  </si>
  <si>
    <t xml:space="preserve">止凡  </t>
  </si>
  <si>
    <t>5631, 6022, 9179, 11848</t>
  </si>
  <si>
    <t xml:space="preserve">毛丹青  </t>
  </si>
  <si>
    <t>8020</t>
  </si>
  <si>
    <t xml:space="preserve">毛尖  </t>
  </si>
  <si>
    <t>5081</t>
  </si>
  <si>
    <t xml:space="preserve">毛志遠  </t>
  </si>
  <si>
    <t>7476</t>
  </si>
  <si>
    <t xml:space="preserve">毛忠  </t>
  </si>
  <si>
    <t>11880</t>
  </si>
  <si>
    <t xml:space="preserve">毛俊輝  </t>
  </si>
  <si>
    <t>4938</t>
  </si>
  <si>
    <t xml:space="preserve">毛家欣  </t>
  </si>
  <si>
    <t>1087</t>
  </si>
  <si>
    <t xml:space="preserve">毛勝  </t>
  </si>
  <si>
    <t>12226</t>
  </si>
  <si>
    <t xml:space="preserve">毛錦華  </t>
  </si>
  <si>
    <t>5774</t>
  </si>
  <si>
    <t xml:space="preserve">水央  </t>
  </si>
  <si>
    <t>7757</t>
  </si>
  <si>
    <t xml:space="preserve">水野佳子  </t>
  </si>
  <si>
    <t>1294</t>
  </si>
  <si>
    <t xml:space="preserve">水煮魚文化  </t>
  </si>
  <si>
    <t>9086</t>
  </si>
  <si>
    <t xml:space="preserve">水煮魚文化製作  </t>
  </si>
  <si>
    <t>5790</t>
  </si>
  <si>
    <t xml:space="preserve">水銀  </t>
  </si>
  <si>
    <t>1270</t>
  </si>
  <si>
    <t xml:space="preserve">牛佬  </t>
  </si>
  <si>
    <t xml:space="preserve">牛秋實  </t>
  </si>
  <si>
    <t>9113</t>
  </si>
  <si>
    <t xml:space="preserve">牛雪彤  </t>
  </si>
  <si>
    <t>5816, 5820</t>
  </si>
  <si>
    <t xml:space="preserve">牛穎  </t>
  </si>
  <si>
    <t>11470</t>
  </si>
  <si>
    <t xml:space="preserve">王一平  </t>
  </si>
  <si>
    <t>5045, 5367</t>
  </si>
  <si>
    <t xml:space="preserve">王一伊  </t>
  </si>
  <si>
    <t>6002</t>
  </si>
  <si>
    <t xml:space="preserve">王一峰  </t>
  </si>
  <si>
    <t>2239, 2839</t>
  </si>
  <si>
    <t xml:space="preserve">王一梅  </t>
  </si>
  <si>
    <t>8100, 8260, 8610, 9538, 9620</t>
  </si>
  <si>
    <t xml:space="preserve">王一橫  </t>
  </si>
  <si>
    <t>8616</t>
  </si>
  <si>
    <t xml:space="preserve">王二丹  </t>
  </si>
  <si>
    <t>12308</t>
  </si>
  <si>
    <t xml:space="preserve">王凡西  </t>
  </si>
  <si>
    <t>1328-1330</t>
  </si>
  <si>
    <t xml:space="preserve">王士立  </t>
  </si>
  <si>
    <t>12101</t>
  </si>
  <si>
    <t xml:space="preserve">王大可  </t>
  </si>
  <si>
    <t>1413</t>
  </si>
  <si>
    <t xml:space="preserve">王大民  </t>
  </si>
  <si>
    <t>5832, 9201</t>
  </si>
  <si>
    <t xml:space="preserve">王子今  </t>
  </si>
  <si>
    <t>1333</t>
  </si>
  <si>
    <t xml:space="preserve">王子文  </t>
  </si>
  <si>
    <t>7565</t>
  </si>
  <si>
    <t xml:space="preserve">王子炎  </t>
  </si>
  <si>
    <t>2382-2384</t>
  </si>
  <si>
    <t xml:space="preserve">王小立  </t>
  </si>
  <si>
    <t>7535</t>
  </si>
  <si>
    <t xml:space="preserve">王小彬  </t>
  </si>
  <si>
    <t>12630</t>
  </si>
  <si>
    <t xml:space="preserve">王小琛  </t>
  </si>
  <si>
    <t>2816, 8968</t>
  </si>
  <si>
    <t xml:space="preserve">王不留行  </t>
  </si>
  <si>
    <t>11600-11603, 12831-12835</t>
  </si>
  <si>
    <t xml:space="preserve">王介如  </t>
  </si>
  <si>
    <t>8857-8858</t>
  </si>
  <si>
    <t xml:space="preserve">王元容  </t>
  </si>
  <si>
    <t>4574, 4964, 5972</t>
  </si>
  <si>
    <t xml:space="preserve">王元極  </t>
  </si>
  <si>
    <t>1941</t>
  </si>
  <si>
    <t xml:space="preserve">王少勇  </t>
  </si>
  <si>
    <t>11652</t>
  </si>
  <si>
    <t xml:space="preserve">王少飛  </t>
  </si>
  <si>
    <t>11459</t>
  </si>
  <si>
    <t xml:space="preserve">王少倫  </t>
  </si>
  <si>
    <t>5219</t>
  </si>
  <si>
    <t xml:space="preserve">王文成  </t>
  </si>
  <si>
    <t>12142</t>
  </si>
  <si>
    <t xml:space="preserve">王文妮  </t>
  </si>
  <si>
    <t>8882</t>
  </si>
  <si>
    <t xml:space="preserve">王文林  </t>
  </si>
  <si>
    <t>1517</t>
  </si>
  <si>
    <t xml:space="preserve">王文武  </t>
  </si>
  <si>
    <t>11953, 12293</t>
  </si>
  <si>
    <t xml:space="preserve">王文華  </t>
  </si>
  <si>
    <t>4551, 4578, 4692, 4899-4900, 4904, 5092, 5156, 5172, 5275, 5394, 5520, 5553, 5771, 5863, 5978, 6163</t>
  </si>
  <si>
    <t xml:space="preserve">王文鋒  </t>
  </si>
  <si>
    <t>12229</t>
  </si>
  <si>
    <t xml:space="preserve">王方呈  </t>
  </si>
  <si>
    <t>12657</t>
  </si>
  <si>
    <t xml:space="preserve">王方復  </t>
  </si>
  <si>
    <t>12517</t>
  </si>
  <si>
    <t xml:space="preserve">王世峰  </t>
  </si>
  <si>
    <t>8566</t>
  </si>
  <si>
    <t xml:space="preserve">王丕琳  </t>
  </si>
  <si>
    <t>7882</t>
  </si>
  <si>
    <t xml:space="preserve">王平  </t>
  </si>
  <si>
    <t>5144</t>
  </si>
  <si>
    <t xml:space="preserve">王永苗  </t>
  </si>
  <si>
    <t>1385</t>
  </si>
  <si>
    <t xml:space="preserve">王永彪  </t>
  </si>
  <si>
    <t>4573</t>
  </si>
  <si>
    <t xml:space="preserve">王玉珠  </t>
  </si>
  <si>
    <t>2160</t>
  </si>
  <si>
    <t xml:space="preserve">王玉清  </t>
  </si>
  <si>
    <t>4679</t>
  </si>
  <si>
    <t xml:space="preserve">王玉權  </t>
  </si>
  <si>
    <t>4730</t>
  </si>
  <si>
    <t xml:space="preserve">王立早  </t>
  </si>
  <si>
    <t>1709</t>
  </si>
  <si>
    <t xml:space="preserve">王仲景  </t>
  </si>
  <si>
    <t>1732</t>
  </si>
  <si>
    <t xml:space="preserve">王先洪  </t>
  </si>
  <si>
    <t>2821</t>
  </si>
  <si>
    <t xml:space="preserve">王全威  </t>
  </si>
  <si>
    <t>5455</t>
  </si>
  <si>
    <t xml:space="preserve">王夙琛  </t>
  </si>
  <si>
    <t>8105</t>
  </si>
  <si>
    <t xml:space="preserve">王如堯  </t>
  </si>
  <si>
    <t>9160</t>
  </si>
  <si>
    <t xml:space="preserve">王宇潔  </t>
  </si>
  <si>
    <t>1433</t>
  </si>
  <si>
    <t xml:space="preserve">王安憶  </t>
  </si>
  <si>
    <t>2304</t>
  </si>
  <si>
    <t xml:space="preserve">王成林  </t>
  </si>
  <si>
    <t>1440</t>
  </si>
  <si>
    <t xml:space="preserve">王旭華  </t>
  </si>
  <si>
    <t>12365</t>
  </si>
  <si>
    <t xml:space="preserve">王旭營  </t>
  </si>
  <si>
    <t>1298</t>
  </si>
  <si>
    <t xml:space="preserve">王而山  </t>
  </si>
  <si>
    <t>2047</t>
  </si>
  <si>
    <t xml:space="preserve">王行聰  </t>
  </si>
  <si>
    <t>12201</t>
  </si>
  <si>
    <t xml:space="preserve">王作林  </t>
  </si>
  <si>
    <t>7506, 8748</t>
  </si>
  <si>
    <t xml:space="preserve">王兵  </t>
  </si>
  <si>
    <t xml:space="preserve">王宏明  </t>
  </si>
  <si>
    <t>11328</t>
  </si>
  <si>
    <t xml:space="preserve">王宏緯  </t>
  </si>
  <si>
    <t>2196</t>
  </si>
  <si>
    <t xml:space="preserve">王志民  </t>
  </si>
  <si>
    <t>8733, 9461</t>
  </si>
  <si>
    <t xml:space="preserve">王志杰  </t>
  </si>
  <si>
    <t>12206</t>
  </si>
  <si>
    <t xml:space="preserve">王志遠  </t>
  </si>
  <si>
    <t>2622</t>
  </si>
  <si>
    <t xml:space="preserve">王良利  </t>
  </si>
  <si>
    <t>11546, 12501</t>
  </si>
  <si>
    <t xml:space="preserve">王礽福  </t>
  </si>
  <si>
    <t>9399</t>
  </si>
  <si>
    <t xml:space="preserve">王亞南  </t>
  </si>
  <si>
    <t>4704</t>
  </si>
  <si>
    <t xml:space="preserve">王卓祺  </t>
  </si>
  <si>
    <t>8137-8138</t>
  </si>
  <si>
    <t xml:space="preserve">王奇輝  </t>
  </si>
  <si>
    <t>8589</t>
  </si>
  <si>
    <t xml:space="preserve">王宗禮  </t>
  </si>
  <si>
    <t>1932</t>
  </si>
  <si>
    <t xml:space="preserve">王弦敏  </t>
  </si>
  <si>
    <t>5548</t>
  </si>
  <si>
    <t xml:space="preserve">王忠和  </t>
  </si>
  <si>
    <t>7714</t>
  </si>
  <si>
    <t xml:space="preserve">王怡山  </t>
  </si>
  <si>
    <t>1658, 1743, 5131</t>
  </si>
  <si>
    <t xml:space="preserve">王明祥  </t>
  </si>
  <si>
    <t>2187</t>
  </si>
  <si>
    <t xml:space="preserve">王明道  </t>
  </si>
  <si>
    <t>12593</t>
  </si>
  <si>
    <t xml:space="preserve">王明輝  </t>
  </si>
  <si>
    <t>5402, 8321, 8326</t>
  </si>
  <si>
    <t xml:space="preserve">王玫  </t>
  </si>
  <si>
    <t>9441</t>
  </si>
  <si>
    <t xml:space="preserve">王金元  </t>
  </si>
  <si>
    <t>11853</t>
  </si>
  <si>
    <t xml:space="preserve">王金石  </t>
  </si>
  <si>
    <t>1240</t>
  </si>
  <si>
    <t xml:space="preserve">王金龍  </t>
  </si>
  <si>
    <t>9462</t>
  </si>
  <si>
    <t xml:space="preserve">王俊  </t>
  </si>
  <si>
    <t>8619, 11873</t>
  </si>
  <si>
    <t xml:space="preserve">王俊文  </t>
  </si>
  <si>
    <t>5420</t>
  </si>
  <si>
    <t xml:space="preserve">王俊生  </t>
  </si>
  <si>
    <t>9059</t>
  </si>
  <si>
    <t xml:space="preserve">王俊鈞  </t>
  </si>
  <si>
    <t>8529</t>
  </si>
  <si>
    <t xml:space="preserve">王冠  </t>
  </si>
  <si>
    <t>8848</t>
  </si>
  <si>
    <t xml:space="preserve">王冠之  </t>
  </si>
  <si>
    <t>5525</t>
  </si>
  <si>
    <t xml:space="preserve">王勇  </t>
  </si>
  <si>
    <t>7515, 7826</t>
  </si>
  <si>
    <t xml:space="preserve">王勇英  </t>
  </si>
  <si>
    <t>11837</t>
  </si>
  <si>
    <t xml:space="preserve">王建平  </t>
  </si>
  <si>
    <t>7951</t>
  </si>
  <si>
    <t xml:space="preserve">王建軍  </t>
  </si>
  <si>
    <t>8821</t>
  </si>
  <si>
    <t xml:space="preserve">王律  </t>
  </si>
  <si>
    <t>11571</t>
  </si>
  <si>
    <t xml:space="preserve">王春海  </t>
  </si>
  <si>
    <t>8468, 8489, 8883</t>
  </si>
  <si>
    <t xml:space="preserve">王春新  </t>
  </si>
  <si>
    <t>7576, 12084</t>
  </si>
  <si>
    <t xml:space="preserve">王星宇  </t>
  </si>
  <si>
    <t>1396</t>
  </si>
  <si>
    <t xml:space="preserve">王柏源  </t>
  </si>
  <si>
    <t>8788</t>
  </si>
  <si>
    <t xml:space="preserve">王柏豪  </t>
  </si>
  <si>
    <t>9296</t>
  </si>
  <si>
    <t xml:space="preserve">王洋  </t>
  </si>
  <si>
    <t>7843</t>
  </si>
  <si>
    <t xml:space="preserve">王洪昌  </t>
  </si>
  <si>
    <t xml:space="preserve">王炳臻  </t>
  </si>
  <si>
    <t>7844</t>
  </si>
  <si>
    <t xml:space="preserve">王盈銘  </t>
  </si>
  <si>
    <t>8770</t>
  </si>
  <si>
    <t xml:space="preserve">王禹  </t>
  </si>
  <si>
    <t>2071</t>
  </si>
  <si>
    <t xml:space="preserve">王美娟  </t>
  </si>
  <si>
    <t>5920, 7941, 8444, 9331, 12484</t>
  </si>
  <si>
    <t xml:space="preserve">王英力  </t>
  </si>
  <si>
    <t>12505-12506</t>
  </si>
  <si>
    <t xml:space="preserve">王迪詩  </t>
  </si>
  <si>
    <t>11389</t>
  </si>
  <si>
    <t xml:space="preserve">王革華  </t>
  </si>
  <si>
    <t>8370</t>
  </si>
  <si>
    <t xml:space="preserve">王姮婕  </t>
  </si>
  <si>
    <t>11315, 11647</t>
  </si>
  <si>
    <t xml:space="preserve">王剛  </t>
  </si>
  <si>
    <t>2531</t>
  </si>
  <si>
    <t xml:space="preserve">王家華  </t>
  </si>
  <si>
    <t>5034</t>
  </si>
  <si>
    <t xml:space="preserve">王家輝  </t>
  </si>
  <si>
    <t>5717</t>
  </si>
  <si>
    <t xml:space="preserve">王振山  </t>
  </si>
  <si>
    <t>12257</t>
  </si>
  <si>
    <t xml:space="preserve">王振江  </t>
  </si>
  <si>
    <t>2313</t>
  </si>
  <si>
    <t xml:space="preserve">王晉  </t>
  </si>
  <si>
    <t>8460</t>
  </si>
  <si>
    <t xml:space="preserve">王桂仙  </t>
  </si>
  <si>
    <t>5824</t>
  </si>
  <si>
    <t xml:space="preserve">王海玲  </t>
  </si>
  <si>
    <t>4878</t>
  </si>
  <si>
    <t xml:space="preserve">王海華  </t>
  </si>
  <si>
    <t>5780-5781, 9181-9182, 12505-12506</t>
  </si>
  <si>
    <t xml:space="preserve">王祖民  </t>
  </si>
  <si>
    <t>5457, 11463</t>
  </si>
  <si>
    <t xml:space="preserve">王笑然  </t>
  </si>
  <si>
    <t>8470</t>
  </si>
  <si>
    <t xml:space="preserve">王素文  </t>
  </si>
  <si>
    <t>1536</t>
  </si>
  <si>
    <t xml:space="preserve">王耕春  </t>
  </si>
  <si>
    <t>1410</t>
  </si>
  <si>
    <t xml:space="preserve">王偉傑  </t>
  </si>
  <si>
    <t>5641</t>
  </si>
  <si>
    <t xml:space="preserve">王冕  </t>
  </si>
  <si>
    <t>9730</t>
  </si>
  <si>
    <t xml:space="preserve">王曼妃  </t>
  </si>
  <si>
    <t>9076</t>
  </si>
  <si>
    <t xml:space="preserve">王唯煒  </t>
  </si>
  <si>
    <t xml:space="preserve">王國安  </t>
  </si>
  <si>
    <t xml:space="preserve">王國風  </t>
  </si>
  <si>
    <t>1614</t>
  </si>
  <si>
    <t xml:space="preserve">王國璋  </t>
  </si>
  <si>
    <t>2040</t>
  </si>
  <si>
    <t xml:space="preserve">王國顯  </t>
  </si>
  <si>
    <t>8119-8121, 12171</t>
  </si>
  <si>
    <t xml:space="preserve">王啟明  </t>
  </si>
  <si>
    <t>12157</t>
  </si>
  <si>
    <t xml:space="preserve">王清福  </t>
  </si>
  <si>
    <t>6095</t>
  </si>
  <si>
    <t xml:space="preserve">王淨文  </t>
  </si>
  <si>
    <t>1061-1062, 1212, 1218, 1220, 1331, 1343, 1778, 1931, 1986, 2080, 2191-2195, 2209, 2262, 2616</t>
  </si>
  <si>
    <t xml:space="preserve">王理萬  </t>
  </si>
  <si>
    <t>8531</t>
  </si>
  <si>
    <t xml:space="preserve">王莉莉  </t>
  </si>
  <si>
    <t>8698</t>
  </si>
  <si>
    <t xml:space="preserve">王逢振  </t>
  </si>
  <si>
    <t>8846</t>
  </si>
  <si>
    <t xml:space="preserve">王揖唐  </t>
  </si>
  <si>
    <t>2499</t>
  </si>
  <si>
    <t xml:space="preserve">王晶珏  </t>
  </si>
  <si>
    <t>2228-2229</t>
  </si>
  <si>
    <t xml:space="preserve">王華  </t>
  </si>
  <si>
    <t xml:space="preserve">王萌  </t>
  </si>
  <si>
    <t>5817</t>
  </si>
  <si>
    <t xml:space="preserve">王貽興  </t>
  </si>
  <si>
    <t>7881, 8010</t>
  </si>
  <si>
    <t xml:space="preserve">王超  </t>
  </si>
  <si>
    <t>7761</t>
  </si>
  <si>
    <t xml:space="preserve">王進  </t>
  </si>
  <si>
    <t>8951</t>
  </si>
  <si>
    <t xml:space="preserve">王進鋒  </t>
  </si>
  <si>
    <t>1978, 4573</t>
  </si>
  <si>
    <t xml:space="preserve">王愛玲  </t>
  </si>
  <si>
    <t>1346</t>
  </si>
  <si>
    <t xml:space="preserve">王愛紅  </t>
  </si>
  <si>
    <t>1332</t>
  </si>
  <si>
    <t xml:space="preserve">王楚  </t>
  </si>
  <si>
    <t>1689, 8087-8088</t>
  </si>
  <si>
    <t xml:space="preserve">王楚玲  </t>
  </si>
  <si>
    <t>2672</t>
  </si>
  <si>
    <t xml:space="preserve">王業強  </t>
  </si>
  <si>
    <t>8312</t>
  </si>
  <si>
    <t xml:space="preserve">王瑞民  </t>
  </si>
  <si>
    <t>12117</t>
  </si>
  <si>
    <t xml:space="preserve">王瑞珊  </t>
  </si>
  <si>
    <t>9041</t>
  </si>
  <si>
    <t xml:space="preserve">王義  </t>
  </si>
  <si>
    <t>12443</t>
  </si>
  <si>
    <t xml:space="preserve">王瑋  </t>
  </si>
  <si>
    <t>4607, 5059</t>
  </si>
  <si>
    <t xml:space="preserve">王嘉祺  </t>
  </si>
  <si>
    <t>11519</t>
  </si>
  <si>
    <t xml:space="preserve">王榮根  </t>
  </si>
  <si>
    <t>4666</t>
  </si>
  <si>
    <t xml:space="preserve">王碩  </t>
  </si>
  <si>
    <t>5820</t>
  </si>
  <si>
    <t xml:space="preserve">王維浩  </t>
  </si>
  <si>
    <t>4735</t>
  </si>
  <si>
    <t xml:space="preserve">王維詩  </t>
  </si>
  <si>
    <t>8919</t>
  </si>
  <si>
    <t xml:space="preserve">王翠平  </t>
  </si>
  <si>
    <t xml:space="preserve">王蒙  </t>
  </si>
  <si>
    <t>12772</t>
  </si>
  <si>
    <t xml:space="preserve">王誌信  </t>
  </si>
  <si>
    <t>2508</t>
  </si>
  <si>
    <t xml:space="preserve">王鳳鳴  </t>
  </si>
  <si>
    <t>1696</t>
  </si>
  <si>
    <t xml:space="preserve">王鳳儀  </t>
  </si>
  <si>
    <t>4732</t>
  </si>
  <si>
    <t xml:space="preserve">王慧志  </t>
  </si>
  <si>
    <t>5584</t>
  </si>
  <si>
    <t xml:space="preserve">王慧麟  </t>
  </si>
  <si>
    <t>4809</t>
  </si>
  <si>
    <t xml:space="preserve">王磊  </t>
  </si>
  <si>
    <t>9620</t>
  </si>
  <si>
    <t xml:space="preserve">王學倫  </t>
  </si>
  <si>
    <t>5232</t>
  </si>
  <si>
    <t xml:space="preserve">王曉波  </t>
  </si>
  <si>
    <t>2227</t>
  </si>
  <si>
    <t xml:space="preserve">王曉雨  </t>
  </si>
  <si>
    <t>12284</t>
  </si>
  <si>
    <t xml:space="preserve">王曉輝  </t>
  </si>
  <si>
    <t>12295</t>
  </si>
  <si>
    <t xml:space="preserve">王曉鵬  </t>
  </si>
  <si>
    <t>2842</t>
  </si>
  <si>
    <t xml:space="preserve">王燕參  </t>
  </si>
  <si>
    <t>1477-1482</t>
  </si>
  <si>
    <t xml:space="preserve">王臻  </t>
  </si>
  <si>
    <t>11741-11742</t>
  </si>
  <si>
    <t xml:space="preserve">王蕩平  </t>
  </si>
  <si>
    <t>5493</t>
  </si>
  <si>
    <t xml:space="preserve">王遵義  </t>
  </si>
  <si>
    <t>12261</t>
  </si>
  <si>
    <t xml:space="preserve">王靜詩  </t>
  </si>
  <si>
    <t>11656</t>
  </si>
  <si>
    <t xml:space="preserve">王濤  </t>
  </si>
  <si>
    <t>8724</t>
  </si>
  <si>
    <t xml:space="preserve">王謙宇  </t>
  </si>
  <si>
    <t>2205</t>
  </si>
  <si>
    <t xml:space="preserve">王謹菱  </t>
  </si>
  <si>
    <t>11787</t>
  </si>
  <si>
    <t xml:space="preserve">王瀅  </t>
  </si>
  <si>
    <t>8726</t>
  </si>
  <si>
    <t xml:space="preserve">王藝蓉  </t>
  </si>
  <si>
    <t>12352</t>
  </si>
  <si>
    <t xml:space="preserve">王麗奎  </t>
  </si>
  <si>
    <t>12048</t>
  </si>
  <si>
    <t xml:space="preserve">王麗賢  </t>
  </si>
  <si>
    <t>2928</t>
  </si>
  <si>
    <t xml:space="preserve">王寶龍  </t>
  </si>
  <si>
    <t>12001</t>
  </si>
  <si>
    <t xml:space="preserve">王耀石  </t>
  </si>
  <si>
    <t>1717</t>
  </si>
  <si>
    <t xml:space="preserve">王耀臨  </t>
  </si>
  <si>
    <t>2815</t>
  </si>
  <si>
    <t xml:space="preserve">王霽  </t>
  </si>
  <si>
    <t>8779-8780</t>
  </si>
  <si>
    <t>五畫</t>
  </si>
  <si>
    <t xml:space="preserve">世界信義宗聯會  </t>
  </si>
  <si>
    <t>1446</t>
  </si>
  <si>
    <t xml:space="preserve">世界華文媒體有限公司  </t>
  </si>
  <si>
    <t>11556</t>
  </si>
  <si>
    <t xml:space="preserve">世紀文化編輯委員會  </t>
  </si>
  <si>
    <t>4835-4841, 11626-11628</t>
  </si>
  <si>
    <t xml:space="preserve">世紀城市國際控股有限公司  </t>
  </si>
  <si>
    <t>4737, 11557</t>
  </si>
  <si>
    <t xml:space="preserve">丘志光  </t>
  </si>
  <si>
    <t>8677</t>
  </si>
  <si>
    <t xml:space="preserve">丘建峰  </t>
  </si>
  <si>
    <t>2811-2812, 6073-6074</t>
  </si>
  <si>
    <t xml:space="preserve">丘峰華  </t>
  </si>
  <si>
    <t>1380</t>
  </si>
  <si>
    <t xml:space="preserve">丘恩處  </t>
  </si>
  <si>
    <t>4816</t>
  </si>
  <si>
    <t xml:space="preserve">主婦之友社  </t>
  </si>
  <si>
    <t>1853</t>
  </si>
  <si>
    <t xml:space="preserve">主婦與生活社  </t>
  </si>
  <si>
    <t>9221</t>
  </si>
  <si>
    <t xml:space="preserve">付延峰  </t>
  </si>
  <si>
    <t>8388</t>
  </si>
  <si>
    <t xml:space="preserve">付春曉  </t>
  </si>
  <si>
    <t>5268</t>
  </si>
  <si>
    <t xml:space="preserve">付凌宇  </t>
  </si>
  <si>
    <t>7464</t>
  </si>
  <si>
    <t xml:space="preserve">付婧  </t>
  </si>
  <si>
    <t>8545</t>
  </si>
  <si>
    <t xml:space="preserve">付貴彥  </t>
  </si>
  <si>
    <t>2509</t>
  </si>
  <si>
    <t xml:space="preserve">付煒  </t>
  </si>
  <si>
    <t>11938</t>
  </si>
  <si>
    <t xml:space="preserve">付曉雪  </t>
  </si>
  <si>
    <t>8702</t>
  </si>
  <si>
    <t xml:space="preserve">冬甩  </t>
  </si>
  <si>
    <t>8258</t>
  </si>
  <si>
    <t xml:space="preserve">冬妮婭  </t>
  </si>
  <si>
    <t>11720</t>
  </si>
  <si>
    <t xml:space="preserve">冬眠的熊  </t>
  </si>
  <si>
    <t>5106</t>
  </si>
  <si>
    <t xml:space="preserve">出版動力財經組  </t>
  </si>
  <si>
    <t>1574, 1907, 2987, 8989</t>
  </si>
  <si>
    <t xml:space="preserve">出版動力集團編輯部  </t>
  </si>
  <si>
    <t>1588</t>
  </si>
  <si>
    <t xml:space="preserve">加藤和恵  </t>
  </si>
  <si>
    <t>5200, 11929</t>
  </si>
  <si>
    <t xml:space="preserve">加藤雄大  </t>
  </si>
  <si>
    <t>11371-11372</t>
  </si>
  <si>
    <t xml:space="preserve">加蘭, 莎利  </t>
  </si>
  <si>
    <t>4450</t>
  </si>
  <si>
    <t xml:space="preserve">包川田  </t>
  </si>
  <si>
    <t>2377</t>
  </si>
  <si>
    <t xml:space="preserve">包洪偉  </t>
  </si>
  <si>
    <t>2702, 9519</t>
  </si>
  <si>
    <t xml:space="preserve">北京市懷柔區老幹部局  </t>
  </si>
  <si>
    <t>1639</t>
  </si>
  <si>
    <t xml:space="preserve">北京控股有限公司  </t>
  </si>
  <si>
    <t>4748</t>
  </si>
  <si>
    <t xml:space="preserve">北京萬佳管理培訓有限公司  </t>
  </si>
  <si>
    <t>1222</t>
  </si>
  <si>
    <t xml:space="preserve">北美中華福音神學院  </t>
  </si>
  <si>
    <t>8635</t>
  </si>
  <si>
    <t xml:space="preserve">北海集團有限公司  </t>
  </si>
  <si>
    <t>4749</t>
  </si>
  <si>
    <t xml:space="preserve">北控水務集團有限公司  </t>
  </si>
  <si>
    <t>7870</t>
  </si>
  <si>
    <t xml:space="preserve">北澤孝太郎  </t>
  </si>
  <si>
    <t>5549</t>
  </si>
  <si>
    <t xml:space="preserve">卡文  </t>
  </si>
  <si>
    <t>4728</t>
  </si>
  <si>
    <t xml:space="preserve">卡兒  </t>
  </si>
  <si>
    <t>6085, 7498, 8212</t>
  </si>
  <si>
    <t xml:space="preserve">卡明, 漢娜  </t>
  </si>
  <si>
    <t>4547</t>
  </si>
  <si>
    <t xml:space="preserve">卡斯特, 葆琳  </t>
  </si>
  <si>
    <t>6099</t>
  </si>
  <si>
    <t xml:space="preserve">卡菲  </t>
  </si>
  <si>
    <t>4533-4534</t>
  </si>
  <si>
    <t xml:space="preserve">卡蒂耶, 茉甘‧德  </t>
  </si>
  <si>
    <t>1753</t>
  </si>
  <si>
    <t xml:space="preserve">司徒仲弘  </t>
  </si>
  <si>
    <t>12395-12397</t>
  </si>
  <si>
    <t xml:space="preserve">司徒法正  </t>
  </si>
  <si>
    <t>1363</t>
  </si>
  <si>
    <t xml:space="preserve">司徒屏  </t>
  </si>
  <si>
    <t>8371</t>
  </si>
  <si>
    <t xml:space="preserve">司徒雪儀  </t>
  </si>
  <si>
    <t>11911</t>
  </si>
  <si>
    <t xml:space="preserve">司徒蓮珍  </t>
  </si>
  <si>
    <t>12190</t>
  </si>
  <si>
    <t xml:space="preserve">司馬遷  </t>
  </si>
  <si>
    <t>7883</t>
  </si>
  <si>
    <t xml:space="preserve">司馬顥  </t>
  </si>
  <si>
    <t>4901</t>
  </si>
  <si>
    <t xml:space="preserve">司馬驛  </t>
  </si>
  <si>
    <t>5529</t>
  </si>
  <si>
    <t xml:space="preserve">司馬灝昇  </t>
  </si>
  <si>
    <t>9736</t>
  </si>
  <si>
    <t xml:space="preserve">古石  </t>
  </si>
  <si>
    <t>5166</t>
  </si>
  <si>
    <t xml:space="preserve">古光源  </t>
  </si>
  <si>
    <t>8598</t>
  </si>
  <si>
    <t xml:space="preserve">古志薇  </t>
  </si>
  <si>
    <t>1446, 1771, 2541, 5770, 5823</t>
  </si>
  <si>
    <t xml:space="preserve">古俊偉  </t>
  </si>
  <si>
    <t>12163</t>
  </si>
  <si>
    <t xml:space="preserve">古怒田健志  </t>
  </si>
  <si>
    <t xml:space="preserve">古蒼梧  </t>
  </si>
  <si>
    <t>2593</t>
  </si>
  <si>
    <t xml:space="preserve">古曉萍  </t>
  </si>
  <si>
    <t>12755</t>
  </si>
  <si>
    <t xml:space="preserve">古橋秀文  </t>
  </si>
  <si>
    <t>11765-11766</t>
  </si>
  <si>
    <t xml:space="preserve">可人  </t>
  </si>
  <si>
    <t>4489</t>
  </si>
  <si>
    <t xml:space="preserve">台灣東販編輯部  </t>
  </si>
  <si>
    <t>4762</t>
  </si>
  <si>
    <t xml:space="preserve">只野仁  </t>
  </si>
  <si>
    <t>11949</t>
  </si>
  <si>
    <t xml:space="preserve">史丹利  </t>
  </si>
  <si>
    <t>5252</t>
  </si>
  <si>
    <t xml:space="preserve">史宗銓  </t>
  </si>
  <si>
    <t>2169</t>
  </si>
  <si>
    <t xml:space="preserve">史長義  </t>
  </si>
  <si>
    <t>6013, 6057</t>
  </si>
  <si>
    <t xml:space="preserve">史‧哈斯  </t>
  </si>
  <si>
    <t>5451</t>
  </si>
  <si>
    <t xml:space="preserve">史建強  </t>
  </si>
  <si>
    <t>1868-1869</t>
  </si>
  <si>
    <t xml:space="preserve">史洺易  </t>
  </si>
  <si>
    <t>4828</t>
  </si>
  <si>
    <t xml:space="preserve">史唯  </t>
  </si>
  <si>
    <t>9471</t>
  </si>
  <si>
    <t xml:space="preserve">史陽  </t>
  </si>
  <si>
    <t>7945</t>
  </si>
  <si>
    <t xml:space="preserve">四川省蓬溪縣高峰山道觀管委會  </t>
  </si>
  <si>
    <t>12202</t>
  </si>
  <si>
    <t xml:space="preserve">四川省蓬溪縣問陶詩社  </t>
  </si>
  <si>
    <t xml:space="preserve">四川省蓬溪縣檔案局  </t>
  </si>
  <si>
    <t xml:space="preserve">四海國際集團有限公司  </t>
  </si>
  <si>
    <t>4772, 11584</t>
  </si>
  <si>
    <t xml:space="preserve">巨志遠  </t>
  </si>
  <si>
    <t>8392, 9189</t>
  </si>
  <si>
    <t xml:space="preserve">巨英  </t>
  </si>
  <si>
    <t>11457</t>
  </si>
  <si>
    <t xml:space="preserve">巨鯨  </t>
  </si>
  <si>
    <t>8192</t>
  </si>
  <si>
    <t xml:space="preserve">巧巧兔工作室  </t>
  </si>
  <si>
    <t>4926, 4956, 5552, 5734, 5810, 5974</t>
  </si>
  <si>
    <t xml:space="preserve">左丘明  </t>
  </si>
  <si>
    <t>7893</t>
  </si>
  <si>
    <t xml:space="preserve">左正堯  </t>
  </si>
  <si>
    <t>1382, 8008</t>
  </si>
  <si>
    <t xml:space="preserve">左安奇  </t>
  </si>
  <si>
    <t>6200</t>
  </si>
  <si>
    <t xml:space="preserve">布乃鵬  </t>
  </si>
  <si>
    <t>7732</t>
  </si>
  <si>
    <t xml:space="preserve">布克布克  </t>
  </si>
  <si>
    <t>8112-8115</t>
  </si>
  <si>
    <t xml:space="preserve">布森祖  </t>
  </si>
  <si>
    <t>2097-2111, 2430-2432, 5479-5486</t>
  </si>
  <si>
    <t xml:space="preserve">布萊克萬礦業有限公司  </t>
  </si>
  <si>
    <t>11590</t>
  </si>
  <si>
    <t xml:space="preserve">布樹燊  </t>
  </si>
  <si>
    <t>8956</t>
  </si>
  <si>
    <t xml:space="preserve">布蘭臣  </t>
  </si>
  <si>
    <t>4520</t>
  </si>
  <si>
    <t xml:space="preserve">平井敏明  </t>
  </si>
  <si>
    <t>5350, 5416, 5740</t>
  </si>
  <si>
    <t xml:space="preserve">平安證券集團(控股)有限公司  </t>
  </si>
  <si>
    <t>7895</t>
  </si>
  <si>
    <t xml:space="preserve">平野顯子  </t>
  </si>
  <si>
    <t xml:space="preserve">平等機會委員會  </t>
  </si>
  <si>
    <t>5405-5407</t>
  </si>
  <si>
    <t xml:space="preserve">平等機會婦女聯席  </t>
  </si>
  <si>
    <t>5744</t>
  </si>
  <si>
    <t xml:space="preserve">幼福編輯部  </t>
  </si>
  <si>
    <t>1576-1579, 4994-4997, 8156-8157, 11744-11745</t>
  </si>
  <si>
    <t xml:space="preserve">弘中廣志  </t>
  </si>
  <si>
    <t>2327</t>
  </si>
  <si>
    <t xml:space="preserve">弘兼憲史  </t>
  </si>
  <si>
    <t>2450-2452, 2713-2716, 9107</t>
  </si>
  <si>
    <t xml:space="preserve">打工木偶  </t>
  </si>
  <si>
    <t>7900</t>
  </si>
  <si>
    <t xml:space="preserve">本土論述編輯委員會  </t>
  </si>
  <si>
    <t xml:space="preserve">本書編委會  </t>
  </si>
  <si>
    <t>2944</t>
  </si>
  <si>
    <t xml:space="preserve">本書編輯組  </t>
  </si>
  <si>
    <t>12114</t>
  </si>
  <si>
    <t xml:space="preserve">本間高爾夫有限公司  </t>
  </si>
  <si>
    <t>1395, 7943</t>
  </si>
  <si>
    <t xml:space="preserve">未小西  </t>
  </si>
  <si>
    <t>2842, 11463</t>
  </si>
  <si>
    <t xml:space="preserve">民建廣州市委員會  </t>
  </si>
  <si>
    <t>7950</t>
  </si>
  <si>
    <t xml:space="preserve">永地  </t>
  </si>
  <si>
    <t xml:space="preserve">永修縣統計局  </t>
  </si>
  <si>
    <t>7954</t>
  </si>
  <si>
    <t xml:space="preserve">永嘉集團控股有限公司  </t>
  </si>
  <si>
    <t>4818, 11608</t>
  </si>
  <si>
    <t xml:space="preserve">玄奘  </t>
  </si>
  <si>
    <t>2017</t>
  </si>
  <si>
    <t xml:space="preserve">玄覺  </t>
  </si>
  <si>
    <t>8375, 8630</t>
  </si>
  <si>
    <t xml:space="preserve">甘于恩  </t>
  </si>
  <si>
    <t>9132</t>
  </si>
  <si>
    <t xml:space="preserve">田中正志  </t>
  </si>
  <si>
    <t>2530</t>
  </si>
  <si>
    <t xml:space="preserve">田中博子  </t>
  </si>
  <si>
    <t>12113</t>
  </si>
  <si>
    <t xml:space="preserve">田吉祥  </t>
  </si>
  <si>
    <t>12761</t>
  </si>
  <si>
    <t xml:space="preserve">田旭中  </t>
  </si>
  <si>
    <t>11616, 11622</t>
  </si>
  <si>
    <t xml:space="preserve">田村蕾  </t>
  </si>
  <si>
    <t>1088</t>
  </si>
  <si>
    <t xml:space="preserve">田南君  </t>
  </si>
  <si>
    <t>2419-2422</t>
  </si>
  <si>
    <t xml:space="preserve">田奕  </t>
  </si>
  <si>
    <t>2447</t>
  </si>
  <si>
    <t xml:space="preserve">田飛龍  </t>
  </si>
  <si>
    <t>8413</t>
  </si>
  <si>
    <t xml:space="preserve">田家青  </t>
  </si>
  <si>
    <t>8798</t>
  </si>
  <si>
    <t xml:space="preserve">田家雙  </t>
  </si>
  <si>
    <t>5266</t>
  </si>
  <si>
    <t xml:space="preserve">田崇亮  </t>
  </si>
  <si>
    <t>8042</t>
  </si>
  <si>
    <t xml:space="preserve">甲子馬  </t>
  </si>
  <si>
    <t>5236</t>
  </si>
  <si>
    <t xml:space="preserve">由廣  </t>
  </si>
  <si>
    <t>5838</t>
  </si>
  <si>
    <t xml:space="preserve">申向東  </t>
  </si>
  <si>
    <t>8896</t>
  </si>
  <si>
    <t xml:space="preserve">申賦漁  </t>
  </si>
  <si>
    <t>4470</t>
  </si>
  <si>
    <t xml:space="preserve">白文剛  </t>
  </si>
  <si>
    <t>9093-9103</t>
  </si>
  <si>
    <t xml:space="preserve">白木  </t>
  </si>
  <si>
    <t>1740</t>
  </si>
  <si>
    <t xml:space="preserve">白水  </t>
  </si>
  <si>
    <t>9606</t>
  </si>
  <si>
    <t xml:space="preserve">白卡露  </t>
  </si>
  <si>
    <t>9128</t>
  </si>
  <si>
    <t xml:space="preserve">白冰  </t>
  </si>
  <si>
    <t>5151, 5456, 5574</t>
  </si>
  <si>
    <t xml:space="preserve">白告  </t>
  </si>
  <si>
    <t>8167</t>
  </si>
  <si>
    <t xml:space="preserve">白尾巴  </t>
  </si>
  <si>
    <t>1923</t>
  </si>
  <si>
    <t xml:space="preserve">白明  </t>
  </si>
  <si>
    <t>1429</t>
  </si>
  <si>
    <t xml:space="preserve">白長虹  </t>
  </si>
  <si>
    <t>1642</t>
  </si>
  <si>
    <t xml:space="preserve">白馬戶外媒體有限公司  </t>
  </si>
  <si>
    <t>7975</t>
  </si>
  <si>
    <t xml:space="preserve">白雪萬美  </t>
  </si>
  <si>
    <t>5244</t>
  </si>
  <si>
    <t xml:space="preserve">白晶  </t>
  </si>
  <si>
    <t>4733</t>
  </si>
  <si>
    <t xml:space="preserve">白華  </t>
  </si>
  <si>
    <t>8505</t>
  </si>
  <si>
    <t xml:space="preserve">白雲貴  </t>
  </si>
  <si>
    <t>12180, 12268</t>
  </si>
  <si>
    <t xml:space="preserve">白道人  </t>
  </si>
  <si>
    <t>1259</t>
  </si>
  <si>
    <t xml:space="preserve">白種元  </t>
  </si>
  <si>
    <t>6037</t>
  </si>
  <si>
    <t xml:space="preserve">白鳳武  </t>
  </si>
  <si>
    <t>5387</t>
  </si>
  <si>
    <t xml:space="preserve">白黎  </t>
  </si>
  <si>
    <t>1996</t>
  </si>
  <si>
    <t xml:space="preserve">白賴仁  </t>
  </si>
  <si>
    <t xml:space="preserve">白鶴  </t>
  </si>
  <si>
    <t>1221</t>
  </si>
  <si>
    <t xml:space="preserve">皮忠  </t>
  </si>
  <si>
    <t>9704</t>
  </si>
  <si>
    <t xml:space="preserve">目代邦康  </t>
  </si>
  <si>
    <t>11315</t>
  </si>
  <si>
    <t xml:space="preserve">矢立肇  </t>
  </si>
  <si>
    <t>6173, 12687-12694</t>
  </si>
  <si>
    <t xml:space="preserve">石ノ森章太郎  </t>
  </si>
  <si>
    <t>12460-12462</t>
  </si>
  <si>
    <t xml:space="preserve">石川平  </t>
  </si>
  <si>
    <t>1336, 1818, 1990, 2985</t>
  </si>
  <si>
    <t xml:space="preserve">石川智佳子  </t>
  </si>
  <si>
    <t>4833</t>
  </si>
  <si>
    <t xml:space="preserve">石川雅之  </t>
  </si>
  <si>
    <t>2328</t>
  </si>
  <si>
    <t xml:space="preserve">石之森章太郎  </t>
  </si>
  <si>
    <t>4552-4555, 6066, 6069</t>
  </si>
  <si>
    <t xml:space="preserve">石玉玲  </t>
  </si>
  <si>
    <t>1979</t>
  </si>
  <si>
    <t xml:space="preserve">石田スイ  </t>
  </si>
  <si>
    <t>11886-11890</t>
  </si>
  <si>
    <t xml:space="preserve">石田健介  </t>
  </si>
  <si>
    <t>12839</t>
  </si>
  <si>
    <t xml:space="preserve">石田淳  </t>
  </si>
  <si>
    <t>7711</t>
  </si>
  <si>
    <t xml:space="preserve">石田勝紀  </t>
  </si>
  <si>
    <t>9615</t>
  </si>
  <si>
    <t xml:space="preserve">石克全  </t>
  </si>
  <si>
    <t>11566</t>
  </si>
  <si>
    <t xml:space="preserve">石建榮  </t>
  </si>
  <si>
    <t>2064</t>
  </si>
  <si>
    <t xml:space="preserve">石彥  </t>
  </si>
  <si>
    <t>11629</t>
  </si>
  <si>
    <t xml:space="preserve">石倉裕幸  </t>
  </si>
  <si>
    <t>5215</t>
  </si>
  <si>
    <t xml:space="preserve">石新民  </t>
  </si>
  <si>
    <t>11846</t>
  </si>
  <si>
    <t xml:space="preserve">石獅市文體旅遊廣電新聞出版局  </t>
  </si>
  <si>
    <t>7978</t>
  </si>
  <si>
    <t xml:space="preserve">石嘴山市地方志辦公室  </t>
  </si>
  <si>
    <t>7979</t>
  </si>
  <si>
    <t xml:space="preserve">石磊  </t>
  </si>
  <si>
    <t>1838, 4866</t>
  </si>
  <si>
    <t xml:space="preserve">石雙樑  </t>
  </si>
  <si>
    <t>8920</t>
  </si>
  <si>
    <t xml:space="preserve">石寶琇  </t>
  </si>
  <si>
    <t>1432</t>
  </si>
  <si>
    <t xml:space="preserve">立雄  </t>
  </si>
  <si>
    <t>11387</t>
  </si>
  <si>
    <t xml:space="preserve">仝冰雪  </t>
  </si>
  <si>
    <t>1228</t>
  </si>
  <si>
    <t>六畫</t>
  </si>
  <si>
    <t xml:space="preserve">亦舒  </t>
  </si>
  <si>
    <t>4902, 8050, 8893, 8950, 12270</t>
  </si>
  <si>
    <t xml:space="preserve">伍旭川  </t>
  </si>
  <si>
    <t>8379</t>
  </si>
  <si>
    <t xml:space="preserve">伍助志  </t>
  </si>
  <si>
    <t>2728-2731</t>
  </si>
  <si>
    <t xml:space="preserve">伍志堅  </t>
  </si>
  <si>
    <t>4594</t>
  </si>
  <si>
    <t xml:space="preserve">伍建榮  </t>
  </si>
  <si>
    <t>12733-12734</t>
  </si>
  <si>
    <t xml:space="preserve">伍家謙  </t>
  </si>
  <si>
    <t>8217</t>
  </si>
  <si>
    <t xml:space="preserve">伍振榮  </t>
  </si>
  <si>
    <t>6147</t>
  </si>
  <si>
    <t xml:space="preserve">伍桂麟  </t>
  </si>
  <si>
    <t>8930</t>
  </si>
  <si>
    <t xml:space="preserve">伍偉昌  </t>
  </si>
  <si>
    <t>12230</t>
  </si>
  <si>
    <t xml:space="preserve">伍祥文  </t>
  </si>
  <si>
    <t>4670</t>
  </si>
  <si>
    <t xml:space="preserve">伍智梁  </t>
  </si>
  <si>
    <t>5174</t>
  </si>
  <si>
    <t xml:space="preserve">伍陽春  </t>
  </si>
  <si>
    <t>4933</t>
  </si>
  <si>
    <t xml:space="preserve">伍潔英  </t>
  </si>
  <si>
    <t xml:space="preserve">伍穎彤  </t>
  </si>
  <si>
    <t>5462</t>
  </si>
  <si>
    <t xml:space="preserve">任玉鳳  </t>
  </si>
  <si>
    <t>8018</t>
  </si>
  <si>
    <t xml:space="preserve">任志鴻  </t>
  </si>
  <si>
    <t>11534</t>
  </si>
  <si>
    <t xml:space="preserve">任金光  </t>
  </si>
  <si>
    <t>11893</t>
  </si>
  <si>
    <t xml:space="preserve">任思佳  </t>
  </si>
  <si>
    <t>11952</t>
  </si>
  <si>
    <t xml:space="preserve">任秦生  </t>
  </si>
  <si>
    <t>4499</t>
  </si>
  <si>
    <t xml:space="preserve">任蒙  </t>
  </si>
  <si>
    <t>1305</t>
  </si>
  <si>
    <t xml:space="preserve">任毅  </t>
  </si>
  <si>
    <t>5056</t>
  </si>
  <si>
    <t xml:space="preserve">任輝  </t>
  </si>
  <si>
    <t>7785</t>
  </si>
  <si>
    <t xml:space="preserve">伊爽  </t>
  </si>
  <si>
    <t xml:space="preserve">伊霖‧劉  </t>
  </si>
  <si>
    <t>8168</t>
  </si>
  <si>
    <t xml:space="preserve">伊藤公一朗  </t>
  </si>
  <si>
    <t>5920</t>
  </si>
  <si>
    <t xml:space="preserve">伊藤尚未  </t>
  </si>
  <si>
    <t>11754</t>
  </si>
  <si>
    <t xml:space="preserve">伊藤龍三  </t>
  </si>
  <si>
    <t>7835</t>
  </si>
  <si>
    <t xml:space="preserve">仲村佳樹  </t>
  </si>
  <si>
    <t>6212, 12852</t>
  </si>
  <si>
    <t xml:space="preserve">仲愷高新區宣教辦  </t>
  </si>
  <si>
    <t>1436</t>
  </si>
  <si>
    <t xml:space="preserve">全人發展中心  </t>
  </si>
  <si>
    <t>9709-9720</t>
  </si>
  <si>
    <t xml:space="preserve">全球居士聯合會  </t>
  </si>
  <si>
    <t>5149, 11625</t>
  </si>
  <si>
    <t xml:space="preserve">冰波  </t>
  </si>
  <si>
    <t>8742</t>
  </si>
  <si>
    <t xml:space="preserve">列宇翔  </t>
  </si>
  <si>
    <t>1556</t>
  </si>
  <si>
    <t xml:space="preserve">吉川文子  </t>
  </si>
  <si>
    <t>4868, 5711, 12093</t>
  </si>
  <si>
    <t xml:space="preserve">吉永麻衣子  </t>
  </si>
  <si>
    <t>5649</t>
  </si>
  <si>
    <t xml:space="preserve">吉田伸  </t>
  </si>
  <si>
    <t xml:space="preserve">吉田幸弘  </t>
  </si>
  <si>
    <t>4714</t>
  </si>
  <si>
    <t xml:space="preserve">吉利汽車控股有限公司  </t>
  </si>
  <si>
    <t>4869</t>
  </si>
  <si>
    <t xml:space="preserve">吉林楷模編輯部  </t>
  </si>
  <si>
    <t>4870, 11650</t>
  </si>
  <si>
    <t xml:space="preserve">吉野陽美  </t>
  </si>
  <si>
    <t>4506</t>
  </si>
  <si>
    <t xml:space="preserve">名創教育‧新亞洲出版社編輯委員會  </t>
  </si>
  <si>
    <t>2112-2146, 5487</t>
  </si>
  <si>
    <t xml:space="preserve">名號  </t>
  </si>
  <si>
    <t>2340</t>
  </si>
  <si>
    <t xml:space="preserve">向吉來  </t>
  </si>
  <si>
    <t>8332</t>
  </si>
  <si>
    <t xml:space="preserve">向紅丁  </t>
  </si>
  <si>
    <t>2524</t>
  </si>
  <si>
    <t xml:space="preserve">向雲  </t>
  </si>
  <si>
    <t>4879</t>
  </si>
  <si>
    <t xml:space="preserve">向壘  </t>
  </si>
  <si>
    <t>9166, 9683</t>
  </si>
  <si>
    <t xml:space="preserve">合和公路基建有限公司  </t>
  </si>
  <si>
    <t>4880, 11659</t>
  </si>
  <si>
    <t xml:space="preserve">合和實業有限公司  </t>
  </si>
  <si>
    <t>4881, 11660-11661</t>
  </si>
  <si>
    <t xml:space="preserve">因緣生  </t>
  </si>
  <si>
    <t>9011</t>
  </si>
  <si>
    <t xml:space="preserve">地區言語治療服務隊  </t>
  </si>
  <si>
    <t>5620</t>
  </si>
  <si>
    <t xml:space="preserve">多田將  </t>
  </si>
  <si>
    <t>12209</t>
  </si>
  <si>
    <t xml:space="preserve">多利  </t>
  </si>
  <si>
    <t>9741</t>
  </si>
  <si>
    <t xml:space="preserve">多語言出版委員會-亞洲區分部  </t>
  </si>
  <si>
    <t>1098-1099</t>
  </si>
  <si>
    <t xml:space="preserve">好青年荼毒室  </t>
  </si>
  <si>
    <t>11416</t>
  </si>
  <si>
    <t xml:space="preserve">好孩子國際控股有限公司  </t>
  </si>
  <si>
    <t>4903, 11674</t>
  </si>
  <si>
    <t xml:space="preserve">好鈞  </t>
  </si>
  <si>
    <t>5007</t>
  </si>
  <si>
    <t xml:space="preserve">宇太  </t>
  </si>
  <si>
    <t>12175</t>
  </si>
  <si>
    <t xml:space="preserve">宇霞  </t>
  </si>
  <si>
    <t xml:space="preserve">守屋智敬  </t>
  </si>
  <si>
    <t>7938</t>
  </si>
  <si>
    <t xml:space="preserve">安田真理子  </t>
  </si>
  <si>
    <t>8062</t>
  </si>
  <si>
    <t xml:space="preserve">安危  </t>
  </si>
  <si>
    <t>7505</t>
  </si>
  <si>
    <t xml:space="preserve">安成  </t>
  </si>
  <si>
    <t>12174</t>
  </si>
  <si>
    <t xml:space="preserve">安妮  </t>
  </si>
  <si>
    <t>8242, 8244</t>
  </si>
  <si>
    <t xml:space="preserve">安武林  </t>
  </si>
  <si>
    <t>4805, 5106, 5751</t>
  </si>
  <si>
    <t xml:space="preserve">安法魯  </t>
  </si>
  <si>
    <t>1713</t>
  </si>
  <si>
    <t xml:space="preserve">安彥  </t>
  </si>
  <si>
    <t>7477</t>
  </si>
  <si>
    <t xml:space="preserve">安珀  </t>
  </si>
  <si>
    <t>1200, 1602, 2344, 4868, 5756, 7822, 9252, 11373, 12224</t>
  </si>
  <si>
    <t xml:space="preserve">安徒生  </t>
  </si>
  <si>
    <t>1688</t>
  </si>
  <si>
    <t xml:space="preserve">安海曼斯, 艾德麗  </t>
  </si>
  <si>
    <t xml:space="preserve">安崢  </t>
  </si>
  <si>
    <t>1616-1617, 4906</t>
  </si>
  <si>
    <t xml:space="preserve">安然  </t>
  </si>
  <si>
    <t>2314</t>
  </si>
  <si>
    <t xml:space="preserve">安意如  </t>
  </si>
  <si>
    <t>7993</t>
  </si>
  <si>
    <t xml:space="preserve">安達充  </t>
  </si>
  <si>
    <t>12841</t>
  </si>
  <si>
    <t xml:space="preserve">安廣學  </t>
  </si>
  <si>
    <t>5656-5661</t>
  </si>
  <si>
    <t xml:space="preserve">安撒靈  </t>
  </si>
  <si>
    <t>7980</t>
  </si>
  <si>
    <t xml:space="preserve">安徽省石台縣詩詞協會  </t>
  </si>
  <si>
    <t>1822</t>
  </si>
  <si>
    <t xml:space="preserve">寺本五郎  </t>
  </si>
  <si>
    <t>7822</t>
  </si>
  <si>
    <t xml:space="preserve">寺本康子  </t>
  </si>
  <si>
    <t xml:space="preserve">尖沙咀置業集團有限公司  </t>
  </si>
  <si>
    <t>11686</t>
  </si>
  <si>
    <t xml:space="preserve">戎默  </t>
  </si>
  <si>
    <t xml:space="preserve">成長  </t>
  </si>
  <si>
    <t>7533</t>
  </si>
  <si>
    <t xml:space="preserve">成朝柱  </t>
  </si>
  <si>
    <t>4914</t>
  </si>
  <si>
    <t xml:space="preserve">成肇仁  </t>
  </si>
  <si>
    <t>8046</t>
  </si>
  <si>
    <t xml:space="preserve">成躍生  </t>
  </si>
  <si>
    <t>4823, 12001</t>
  </si>
  <si>
    <t xml:space="preserve">曲少春  </t>
  </si>
  <si>
    <t>6080</t>
  </si>
  <si>
    <t xml:space="preserve">曲平  </t>
  </si>
  <si>
    <t>4923</t>
  </si>
  <si>
    <t xml:space="preserve">曲志敏  </t>
  </si>
  <si>
    <t>4924</t>
  </si>
  <si>
    <t xml:space="preserve">曲冠知  </t>
  </si>
  <si>
    <t>11498</t>
  </si>
  <si>
    <t xml:space="preserve">曲偉聲  </t>
  </si>
  <si>
    <t>5470</t>
  </si>
  <si>
    <t xml:space="preserve">曲衛軍  </t>
  </si>
  <si>
    <t xml:space="preserve">有心無默  </t>
  </si>
  <si>
    <t>8045, 8932, 8954, 9426</t>
  </si>
  <si>
    <t xml:space="preserve">朴正仁  </t>
  </si>
  <si>
    <t>4533</t>
  </si>
  <si>
    <t xml:space="preserve">朴光洙  </t>
  </si>
  <si>
    <t>5535</t>
  </si>
  <si>
    <t xml:space="preserve">朴秀美  </t>
  </si>
  <si>
    <t>9648</t>
  </si>
  <si>
    <t xml:space="preserve">朴東明  </t>
  </si>
  <si>
    <t>8456-8459</t>
  </si>
  <si>
    <t xml:space="preserve">朴智媛  </t>
  </si>
  <si>
    <t xml:space="preserve">朱大衛  </t>
  </si>
  <si>
    <t>1049, 1983, 9318, 12509</t>
  </si>
  <si>
    <t xml:space="preserve">朱子穎  </t>
  </si>
  <si>
    <t>8110</t>
  </si>
  <si>
    <t xml:space="preserve">朱小琪  </t>
  </si>
  <si>
    <t>2462</t>
  </si>
  <si>
    <t xml:space="preserve">朱小慧  </t>
  </si>
  <si>
    <t>4842</t>
  </si>
  <si>
    <t xml:space="preserve">朱少璋  </t>
  </si>
  <si>
    <t>5358, 8513, 8519, 12347</t>
  </si>
  <si>
    <t xml:space="preserve">朱文暉  </t>
  </si>
  <si>
    <t xml:space="preserve">朱世芳  </t>
  </si>
  <si>
    <t>5458</t>
  </si>
  <si>
    <t xml:space="preserve">朱平安  </t>
  </si>
  <si>
    <t>8067</t>
  </si>
  <si>
    <t xml:space="preserve">朱正  </t>
  </si>
  <si>
    <t xml:space="preserve">朱目彤  </t>
  </si>
  <si>
    <t>11383-11384, 11765-11766, 11812-11814, 12460-12462, 12490, 12869</t>
  </si>
  <si>
    <t xml:space="preserve">朱兆良  </t>
  </si>
  <si>
    <t>9325</t>
  </si>
  <si>
    <t xml:space="preserve">朱自清  </t>
  </si>
  <si>
    <t>1506</t>
  </si>
  <si>
    <t xml:space="preserve">朱克勤  </t>
  </si>
  <si>
    <t>4672</t>
  </si>
  <si>
    <t xml:space="preserve">朱沈華  </t>
  </si>
  <si>
    <t>1445</t>
  </si>
  <si>
    <t xml:space="preserve">朱岩  </t>
  </si>
  <si>
    <t>1110</t>
  </si>
  <si>
    <t xml:space="preserve">朱昆良  </t>
  </si>
  <si>
    <t>12200</t>
  </si>
  <si>
    <t xml:space="preserve">朱長發  </t>
  </si>
  <si>
    <t>8381</t>
  </si>
  <si>
    <t xml:space="preserve">朱建偉  </t>
  </si>
  <si>
    <t>1243</t>
  </si>
  <si>
    <t xml:space="preserve">朱建華  </t>
  </si>
  <si>
    <t>9157</t>
  </si>
  <si>
    <t xml:space="preserve">朱建鋒  </t>
  </si>
  <si>
    <t>7698</t>
  </si>
  <si>
    <t xml:space="preserve">朱飛  </t>
  </si>
  <si>
    <t>7799</t>
  </si>
  <si>
    <t xml:space="preserve">朱素春  </t>
  </si>
  <si>
    <t>1596</t>
  </si>
  <si>
    <t xml:space="preserve">朱國斌  </t>
  </si>
  <si>
    <t>5523</t>
  </si>
  <si>
    <t xml:space="preserve">朱國維  </t>
  </si>
  <si>
    <t>7471</t>
  </si>
  <si>
    <t xml:space="preserve">朱國慶  </t>
  </si>
  <si>
    <t>8201</t>
  </si>
  <si>
    <t xml:space="preserve">朱望新  </t>
  </si>
  <si>
    <t>5606</t>
  </si>
  <si>
    <t xml:space="preserve">朱梅馥  </t>
  </si>
  <si>
    <t>8869</t>
  </si>
  <si>
    <t xml:space="preserve">朱淵德  </t>
  </si>
  <si>
    <t>5340</t>
  </si>
  <si>
    <t xml:space="preserve">朱惠民  </t>
  </si>
  <si>
    <t>9225</t>
  </si>
  <si>
    <t xml:space="preserve">朱惠芳  </t>
  </si>
  <si>
    <t>4589, 4988, 5258, 5686</t>
  </si>
  <si>
    <t xml:space="preserve">朱景海  </t>
  </si>
  <si>
    <t>5122</t>
  </si>
  <si>
    <t xml:space="preserve">朱景發  </t>
  </si>
  <si>
    <t>1841</t>
  </si>
  <si>
    <t xml:space="preserve">朱詠筠  </t>
  </si>
  <si>
    <t>5014, 5684</t>
  </si>
  <si>
    <t xml:space="preserve">朱雲忠  </t>
  </si>
  <si>
    <t>12061</t>
  </si>
  <si>
    <t xml:space="preserve">朱達玲  </t>
  </si>
  <si>
    <t>8983</t>
  </si>
  <si>
    <t xml:space="preserve">朱煒基  </t>
  </si>
  <si>
    <t>9135-9136</t>
  </si>
  <si>
    <t xml:space="preserve">朱嘉麗  </t>
  </si>
  <si>
    <t>4897</t>
  </si>
  <si>
    <t xml:space="preserve">朱齊虎  </t>
  </si>
  <si>
    <t>11936</t>
  </si>
  <si>
    <t xml:space="preserve">朱績崧  </t>
  </si>
  <si>
    <t>9300</t>
  </si>
  <si>
    <t xml:space="preserve">朱翹瑋  </t>
  </si>
  <si>
    <t>12411</t>
  </si>
  <si>
    <t xml:space="preserve">朱麗江  </t>
  </si>
  <si>
    <t>7468</t>
  </si>
  <si>
    <t xml:space="preserve">朱麗清  </t>
  </si>
  <si>
    <t>1842</t>
  </si>
  <si>
    <t xml:space="preserve">朱麗雙  </t>
  </si>
  <si>
    <t>1535</t>
  </si>
  <si>
    <t xml:space="preserve">江小魚  </t>
  </si>
  <si>
    <t>4510</t>
  </si>
  <si>
    <t xml:space="preserve">江川涼  </t>
  </si>
  <si>
    <t>2302, 2592, 8955, 9292, 12606</t>
  </si>
  <si>
    <t xml:space="preserve">江少青  </t>
  </si>
  <si>
    <t>9414-9415</t>
  </si>
  <si>
    <t xml:space="preserve">江永源  </t>
  </si>
  <si>
    <t>2948</t>
  </si>
  <si>
    <t xml:space="preserve">江尻立真  </t>
  </si>
  <si>
    <t>11600-11604</t>
  </si>
  <si>
    <t xml:space="preserve">江西省財政廳  </t>
  </si>
  <si>
    <t>11696</t>
  </si>
  <si>
    <t xml:space="preserve">江伯  </t>
  </si>
  <si>
    <t>6041</t>
  </si>
  <si>
    <t xml:space="preserve">江迅  </t>
  </si>
  <si>
    <t>7962</t>
  </si>
  <si>
    <t xml:space="preserve">江亞平  </t>
  </si>
  <si>
    <t>5225</t>
  </si>
  <si>
    <t xml:space="preserve">江芥  </t>
  </si>
  <si>
    <t>8366</t>
  </si>
  <si>
    <t xml:space="preserve">江峰  </t>
  </si>
  <si>
    <t>12814-12816</t>
  </si>
  <si>
    <t xml:space="preserve">江健聰  </t>
  </si>
  <si>
    <t>8929</t>
  </si>
  <si>
    <t xml:space="preserve">江偉林  </t>
  </si>
  <si>
    <t>12739</t>
  </si>
  <si>
    <t xml:space="preserve">江啟明  </t>
  </si>
  <si>
    <t>8535</t>
  </si>
  <si>
    <t xml:space="preserve">江紹祺  </t>
  </si>
  <si>
    <t>8962</t>
  </si>
  <si>
    <t xml:space="preserve">江部康二  </t>
  </si>
  <si>
    <t xml:space="preserve">江嘉惠  </t>
  </si>
  <si>
    <t>9670</t>
  </si>
  <si>
    <t xml:space="preserve">江榮平  </t>
  </si>
  <si>
    <t>6044</t>
  </si>
  <si>
    <t xml:space="preserve">江慧珊  </t>
  </si>
  <si>
    <t>9430</t>
  </si>
  <si>
    <t xml:space="preserve">江澄  </t>
  </si>
  <si>
    <t>8186</t>
  </si>
  <si>
    <t xml:space="preserve">江燕媚  </t>
  </si>
  <si>
    <t>2298</t>
  </si>
  <si>
    <t xml:space="preserve">江聯芳  </t>
  </si>
  <si>
    <t>1861</t>
  </si>
  <si>
    <t xml:space="preserve">江駿傑  </t>
  </si>
  <si>
    <t xml:space="preserve">江瓊珠  </t>
  </si>
  <si>
    <t>8971</t>
  </si>
  <si>
    <t xml:space="preserve">江關煥圖  </t>
  </si>
  <si>
    <t xml:space="preserve">江寶祥  </t>
  </si>
  <si>
    <t>1730</t>
  </si>
  <si>
    <t xml:space="preserve">江顯英  </t>
  </si>
  <si>
    <t>5574</t>
  </si>
  <si>
    <t xml:space="preserve">池本幹雄  </t>
  </si>
  <si>
    <t xml:space="preserve">池田大作  </t>
  </si>
  <si>
    <t>1770, 2231, 5557, 8411, 8877, 9060, 12772</t>
  </si>
  <si>
    <t xml:space="preserve">池田奈緒美  </t>
  </si>
  <si>
    <t>2015, 4590</t>
  </si>
  <si>
    <t xml:space="preserve">池州杏花村詩社石台分社  </t>
  </si>
  <si>
    <t xml:space="preserve">池宗憲  </t>
  </si>
  <si>
    <t>6078</t>
  </si>
  <si>
    <t xml:space="preserve">牟國志  </t>
  </si>
  <si>
    <t>8341</t>
  </si>
  <si>
    <t xml:space="preserve">百利保控股有限公司  </t>
  </si>
  <si>
    <t>4937, 11698</t>
  </si>
  <si>
    <t xml:space="preserve">百樂  </t>
  </si>
  <si>
    <t>4728, 12176</t>
  </si>
  <si>
    <t xml:space="preserve">竹匚  </t>
  </si>
  <si>
    <t>5443</t>
  </si>
  <si>
    <t xml:space="preserve">竹蓀  </t>
  </si>
  <si>
    <t>11668</t>
  </si>
  <si>
    <t xml:space="preserve">米太  </t>
  </si>
  <si>
    <t>11699</t>
  </si>
  <si>
    <t xml:space="preserve">米吉卡  </t>
  </si>
  <si>
    <t xml:space="preserve">米多莉  </t>
  </si>
  <si>
    <t>12100</t>
  </si>
  <si>
    <t xml:space="preserve">米米  </t>
  </si>
  <si>
    <t>2203</t>
  </si>
  <si>
    <t xml:space="preserve">米村正二  </t>
  </si>
  <si>
    <t>4554</t>
  </si>
  <si>
    <t xml:space="preserve">米奇  </t>
  </si>
  <si>
    <t>4556-4559, 4792-4794, 4799-4802</t>
  </si>
  <si>
    <t xml:space="preserve">米哈  </t>
  </si>
  <si>
    <t>2751</t>
  </si>
  <si>
    <t xml:space="preserve">米家文化  </t>
  </si>
  <si>
    <t>1081, 1254, 1358, 1582, 1601, 2303, 2806, 2809</t>
  </si>
  <si>
    <t xml:space="preserve">米高貓  </t>
  </si>
  <si>
    <t>2870</t>
  </si>
  <si>
    <t xml:space="preserve">羊中印  </t>
  </si>
  <si>
    <t>2847</t>
  </si>
  <si>
    <t xml:space="preserve">羊格  </t>
  </si>
  <si>
    <t>12242</t>
  </si>
  <si>
    <t xml:space="preserve">老七  </t>
  </si>
  <si>
    <t>11363</t>
  </si>
  <si>
    <t xml:space="preserve">老子  </t>
  </si>
  <si>
    <t>8077, 12512</t>
  </si>
  <si>
    <t xml:space="preserve">老外  </t>
  </si>
  <si>
    <t>1350</t>
  </si>
  <si>
    <t xml:space="preserve">老妖  </t>
  </si>
  <si>
    <t>2974</t>
  </si>
  <si>
    <t xml:space="preserve">自消遙  </t>
  </si>
  <si>
    <t>2537</t>
  </si>
  <si>
    <t xml:space="preserve">至強工作室  </t>
  </si>
  <si>
    <t>5625-5626</t>
  </si>
  <si>
    <t xml:space="preserve">艾曼, 皮耶  </t>
  </si>
  <si>
    <t>1337</t>
  </si>
  <si>
    <t xml:space="preserve">艾啟平  </t>
  </si>
  <si>
    <t>7857</t>
  </si>
  <si>
    <t xml:space="preserve">艾麻貓  </t>
  </si>
  <si>
    <t>5015</t>
  </si>
  <si>
    <t xml:space="preserve">艾斯德爾修女與香港學員  </t>
  </si>
  <si>
    <t>9152</t>
  </si>
  <si>
    <t xml:space="preserve">行腳婷  </t>
  </si>
  <si>
    <t>5932</t>
  </si>
  <si>
    <t xml:space="preserve">西川  </t>
  </si>
  <si>
    <t>12102</t>
  </si>
  <si>
    <t xml:space="preserve">西林縣少數民族語言文字工作局  </t>
  </si>
  <si>
    <t>2505, 9246</t>
  </si>
  <si>
    <t xml:space="preserve">西樓月如鈎  </t>
  </si>
  <si>
    <t>5008</t>
  </si>
  <si>
    <t xml:space="preserve">西  </t>
  </si>
  <si>
    <t>七畫</t>
  </si>
  <si>
    <t xml:space="preserve">余光昭  </t>
  </si>
  <si>
    <t>2274, 12204</t>
  </si>
  <si>
    <t xml:space="preserve">余志鵬  </t>
  </si>
  <si>
    <t>11740</t>
  </si>
  <si>
    <t xml:space="preserve">余承恩  </t>
  </si>
  <si>
    <t xml:space="preserve">余林佩芬  </t>
  </si>
  <si>
    <t>1034-1037</t>
  </si>
  <si>
    <t xml:space="preserve">余昕寧  </t>
  </si>
  <si>
    <t xml:space="preserve">余亮誾  </t>
  </si>
  <si>
    <t>11825</t>
  </si>
  <si>
    <t xml:space="preserve">余晉龢  </t>
  </si>
  <si>
    <t>8311</t>
  </si>
  <si>
    <t xml:space="preserve">余偉阡  </t>
  </si>
  <si>
    <t>8350, 8497</t>
  </si>
  <si>
    <t xml:space="preserve">余國良  </t>
  </si>
  <si>
    <t>7715</t>
  </si>
  <si>
    <t xml:space="preserve">余國恩  </t>
  </si>
  <si>
    <t>12521</t>
  </si>
  <si>
    <t xml:space="preserve">余甜甜  </t>
  </si>
  <si>
    <t>5497</t>
  </si>
  <si>
    <t xml:space="preserve">余連娜  </t>
  </si>
  <si>
    <t>4867</t>
  </si>
  <si>
    <t xml:space="preserve">余惠萍  </t>
  </si>
  <si>
    <t>5313</t>
  </si>
  <si>
    <t xml:space="preserve">余雁薇  </t>
  </si>
  <si>
    <t>9539</t>
  </si>
  <si>
    <t xml:space="preserve">余嘉明  </t>
  </si>
  <si>
    <t>2417</t>
  </si>
  <si>
    <t xml:space="preserve">余漢培  </t>
  </si>
  <si>
    <t>12183</t>
  </si>
  <si>
    <t xml:space="preserve">余遠鍠  </t>
  </si>
  <si>
    <t>4974, 8642-8646, 9306, 11704-11705</t>
  </si>
  <si>
    <t xml:space="preserve">余德淳  </t>
  </si>
  <si>
    <t>1568</t>
  </si>
  <si>
    <t xml:space="preserve">余蔚  </t>
  </si>
  <si>
    <t>8145</t>
  </si>
  <si>
    <t xml:space="preserve">余震宇  </t>
  </si>
  <si>
    <t>8562, 8885</t>
  </si>
  <si>
    <t xml:space="preserve">余養仲  </t>
  </si>
  <si>
    <t>12754</t>
  </si>
  <si>
    <t xml:space="preserve">余穎欣  </t>
  </si>
  <si>
    <t>1374, 8337</t>
  </si>
  <si>
    <t xml:space="preserve">余錫鴻  </t>
  </si>
  <si>
    <t>7758</t>
  </si>
  <si>
    <t xml:space="preserve">余錦波  </t>
  </si>
  <si>
    <t>1425</t>
  </si>
  <si>
    <t xml:space="preserve">余瀛鰲  </t>
  </si>
  <si>
    <t>2590, 12601-12602</t>
  </si>
  <si>
    <t xml:space="preserve">余寶貞  </t>
  </si>
  <si>
    <t>12577</t>
  </si>
  <si>
    <t xml:space="preserve">余寶珠  </t>
  </si>
  <si>
    <t>1529</t>
  </si>
  <si>
    <t xml:space="preserve">余耀輝  </t>
  </si>
  <si>
    <t>7503, 11366</t>
  </si>
  <si>
    <t xml:space="preserve">佛陀羅尼  </t>
  </si>
  <si>
    <t>5256-5257</t>
  </si>
  <si>
    <t xml:space="preserve">何小敏  </t>
  </si>
  <si>
    <t>2474</t>
  </si>
  <si>
    <t xml:space="preserve">何中強  </t>
  </si>
  <si>
    <t>1641</t>
  </si>
  <si>
    <t xml:space="preserve">何天涵  </t>
  </si>
  <si>
    <t>9658</t>
  </si>
  <si>
    <t xml:space="preserve">何文匯  </t>
  </si>
  <si>
    <t>2669, 9231</t>
  </si>
  <si>
    <t xml:space="preserve">何方  </t>
  </si>
  <si>
    <t>8102</t>
  </si>
  <si>
    <t xml:space="preserve">何巧嬋  </t>
  </si>
  <si>
    <t>7563, 7595, 8774, 8835, 8837, 9600, 11901, 12433</t>
  </si>
  <si>
    <t xml:space="preserve">何民勝  </t>
  </si>
  <si>
    <t>7570</t>
  </si>
  <si>
    <t xml:space="preserve">何兆燦  </t>
  </si>
  <si>
    <t>1247-1248, 4498, 5690, 5789, 5969-5970, 12275-12276</t>
  </si>
  <si>
    <t xml:space="preserve">何冰  </t>
  </si>
  <si>
    <t>12360</t>
  </si>
  <si>
    <t xml:space="preserve">何成邦  </t>
  </si>
  <si>
    <t>12087</t>
  </si>
  <si>
    <t xml:space="preserve">何次聯  </t>
  </si>
  <si>
    <t>1693</t>
  </si>
  <si>
    <t xml:space="preserve">何志彬  </t>
  </si>
  <si>
    <t>6071</t>
  </si>
  <si>
    <t xml:space="preserve">何志滌  </t>
  </si>
  <si>
    <t>7705, 11821</t>
  </si>
  <si>
    <t xml:space="preserve">何杏園  </t>
  </si>
  <si>
    <t>2179, 5283</t>
  </si>
  <si>
    <t xml:space="preserve">何杏楓  </t>
  </si>
  <si>
    <t>8496</t>
  </si>
  <si>
    <t xml:space="preserve">何沛竹  </t>
  </si>
  <si>
    <t xml:space="preserve">何亞非  </t>
  </si>
  <si>
    <t>8653</t>
  </si>
  <si>
    <t xml:space="preserve">何定邦  </t>
  </si>
  <si>
    <t>7887, 12600</t>
  </si>
  <si>
    <t xml:space="preserve">何東  </t>
  </si>
  <si>
    <t>8374</t>
  </si>
  <si>
    <t xml:space="preserve">何東興  </t>
  </si>
  <si>
    <t>8784</t>
  </si>
  <si>
    <t xml:space="preserve">何金海  </t>
  </si>
  <si>
    <t>9281</t>
  </si>
  <si>
    <t xml:space="preserve">何阿嵐  </t>
  </si>
  <si>
    <t>2053</t>
  </si>
  <si>
    <t xml:space="preserve">何芷縈  </t>
  </si>
  <si>
    <t>8320, 8756, 9218</t>
  </si>
  <si>
    <t xml:space="preserve">何俊華  </t>
  </si>
  <si>
    <t xml:space="preserve">何勇  </t>
  </si>
  <si>
    <t>2010</t>
  </si>
  <si>
    <t xml:space="preserve">何建忠  </t>
  </si>
  <si>
    <t>7579</t>
  </si>
  <si>
    <t xml:space="preserve">何美好  </t>
  </si>
  <si>
    <t>8154, 12076, 12700</t>
  </si>
  <si>
    <t xml:space="preserve">何美怡  </t>
  </si>
  <si>
    <t>1377</t>
  </si>
  <si>
    <t xml:space="preserve">何美儀  </t>
  </si>
  <si>
    <t>4848</t>
  </si>
  <si>
    <t xml:space="preserve">何英偉  </t>
  </si>
  <si>
    <t>1919</t>
  </si>
  <si>
    <t xml:space="preserve">何姵儀  </t>
  </si>
  <si>
    <t>2369, 9486</t>
  </si>
  <si>
    <t xml:space="preserve">何洵美  </t>
  </si>
  <si>
    <t>12496</t>
  </si>
  <si>
    <t xml:space="preserve">何洵瑤  </t>
  </si>
  <si>
    <t>11913, 12250</t>
  </si>
  <si>
    <t xml:space="preserve">何家力  </t>
  </si>
  <si>
    <t>2623</t>
  </si>
  <si>
    <t xml:space="preserve">何家儀  </t>
  </si>
  <si>
    <t>12355</t>
  </si>
  <si>
    <t xml:space="preserve">何祖蔭  </t>
  </si>
  <si>
    <t>5267</t>
  </si>
  <si>
    <t xml:space="preserve">何祟志  </t>
  </si>
  <si>
    <t>8103</t>
  </si>
  <si>
    <t xml:space="preserve">何偉明  </t>
  </si>
  <si>
    <t>1189</t>
  </si>
  <si>
    <t xml:space="preserve">何曼婷  </t>
  </si>
  <si>
    <t>12310</t>
  </si>
  <si>
    <t xml:space="preserve">何基佑  </t>
  </si>
  <si>
    <t>11445</t>
  </si>
  <si>
    <t xml:space="preserve">何敏儀  </t>
  </si>
  <si>
    <t>8521</t>
  </si>
  <si>
    <t xml:space="preserve">何紹基  </t>
  </si>
  <si>
    <t>4850</t>
  </si>
  <si>
    <t xml:space="preserve">何莉莉  </t>
  </si>
  <si>
    <t>4535, 5673, 8712</t>
  </si>
  <si>
    <t xml:space="preserve">何博欣  </t>
  </si>
  <si>
    <t>8528</t>
  </si>
  <si>
    <t xml:space="preserve">何巽權  </t>
  </si>
  <si>
    <t>5602</t>
  </si>
  <si>
    <t xml:space="preserve">何景安  </t>
  </si>
  <si>
    <t>12081</t>
  </si>
  <si>
    <t xml:space="preserve">何紫  </t>
  </si>
  <si>
    <t>5018</t>
  </si>
  <si>
    <t xml:space="preserve">何善斌  </t>
  </si>
  <si>
    <t>1926</t>
  </si>
  <si>
    <t xml:space="preserve">何跨海  </t>
  </si>
  <si>
    <t>12135</t>
  </si>
  <si>
    <t xml:space="preserve">何運才  </t>
  </si>
  <si>
    <t>11546</t>
  </si>
  <si>
    <t xml:space="preserve">何嘉嘉  </t>
  </si>
  <si>
    <t>2949</t>
  </si>
  <si>
    <t xml:space="preserve">何福仁  </t>
  </si>
  <si>
    <t>1618</t>
  </si>
  <si>
    <t xml:space="preserve">何慶基  </t>
  </si>
  <si>
    <t>5107</t>
  </si>
  <si>
    <t xml:space="preserve">何慧姚  </t>
  </si>
  <si>
    <t>9265</t>
  </si>
  <si>
    <t xml:space="preserve">何凝  </t>
  </si>
  <si>
    <t>8768</t>
  </si>
  <si>
    <t xml:space="preserve">何曉東  </t>
  </si>
  <si>
    <t>8106</t>
  </si>
  <si>
    <t xml:space="preserve">何曉萍  </t>
  </si>
  <si>
    <t>1456, 1660, 5130, 7497, 7868, 8859</t>
  </si>
  <si>
    <t xml:space="preserve">何錦華  </t>
  </si>
  <si>
    <t>8190</t>
  </si>
  <si>
    <t xml:space="preserve">何靜瑩  </t>
  </si>
  <si>
    <t>7795</t>
  </si>
  <si>
    <t xml:space="preserve">何璐瑤  </t>
  </si>
  <si>
    <t>9254</t>
  </si>
  <si>
    <t xml:space="preserve">何蘇平  </t>
  </si>
  <si>
    <t>5627</t>
  </si>
  <si>
    <t xml:space="preserve">何蘭生  </t>
  </si>
  <si>
    <t>2093</t>
  </si>
  <si>
    <t xml:space="preserve">佐々木惠  </t>
  </si>
  <si>
    <t>8769</t>
  </si>
  <si>
    <t xml:space="preserve">佐伯俊  </t>
  </si>
  <si>
    <t>5291, 12071-12073</t>
  </si>
  <si>
    <t xml:space="preserve">佐藤弘子  </t>
  </si>
  <si>
    <t>11373</t>
  </si>
  <si>
    <t xml:space="preserve">佐藤真理  </t>
  </si>
  <si>
    <t>4703</t>
  </si>
  <si>
    <t xml:space="preserve">佐藤雄佑  </t>
  </si>
  <si>
    <t>1262</t>
  </si>
  <si>
    <t xml:space="preserve">伸昭錦  </t>
  </si>
  <si>
    <t>8419</t>
  </si>
  <si>
    <t xml:space="preserve">你健一  </t>
  </si>
  <si>
    <t>1755-1758, 2450-2452, 2959, 2989-2991, 3019-3025, 9695, 9744-9746</t>
  </si>
  <si>
    <t xml:space="preserve">克里斯, 彼得  </t>
  </si>
  <si>
    <t xml:space="preserve">冷方南  </t>
  </si>
  <si>
    <t>4614</t>
  </si>
  <si>
    <t xml:space="preserve">冷巉  </t>
  </si>
  <si>
    <t>1924</t>
  </si>
  <si>
    <t xml:space="preserve">別天荒人  </t>
  </si>
  <si>
    <t xml:space="preserve">利志達  </t>
  </si>
  <si>
    <t>7825</t>
  </si>
  <si>
    <t xml:space="preserve">利邦控股有限公司  </t>
  </si>
  <si>
    <t>4966</t>
  </si>
  <si>
    <t xml:space="preserve">利倚恩  </t>
  </si>
  <si>
    <t>1976, 5356, 5791, 6010, 12122</t>
  </si>
  <si>
    <t xml:space="preserve">利基控股有限公司  </t>
  </si>
  <si>
    <t>4967, 8130</t>
  </si>
  <si>
    <t xml:space="preserve">利嘉敏  </t>
  </si>
  <si>
    <t>7763</t>
  </si>
  <si>
    <t xml:space="preserve">利嘉閣地產培訓學院  </t>
  </si>
  <si>
    <t>4889</t>
  </si>
  <si>
    <t xml:space="preserve">利標品牌有限公司  </t>
  </si>
  <si>
    <t>8131</t>
  </si>
  <si>
    <t xml:space="preserve">利豐有限公司  </t>
  </si>
  <si>
    <t>4968</t>
  </si>
  <si>
    <t xml:space="preserve">卵山玉子  </t>
  </si>
  <si>
    <t>9486</t>
  </si>
  <si>
    <t xml:space="preserve">君比  </t>
  </si>
  <si>
    <t>1622, 1664, 2151, 4885, 5287, 9409, 12633</t>
  </si>
  <si>
    <t xml:space="preserve">吾行  </t>
  </si>
  <si>
    <t>1850, 11539</t>
  </si>
  <si>
    <t xml:space="preserve">呀將  </t>
  </si>
  <si>
    <t>9594</t>
  </si>
  <si>
    <t xml:space="preserve">呆呆藥  </t>
  </si>
  <si>
    <t>9023</t>
  </si>
  <si>
    <t xml:space="preserve">吳子平  </t>
  </si>
  <si>
    <t>5518</t>
  </si>
  <si>
    <t xml:space="preserve">吳天慧  </t>
  </si>
  <si>
    <t>11505</t>
  </si>
  <si>
    <t xml:space="preserve">吳文勝  </t>
  </si>
  <si>
    <t>4969</t>
  </si>
  <si>
    <t xml:space="preserve">吳正彬  </t>
  </si>
  <si>
    <t>8727</t>
  </si>
  <si>
    <t xml:space="preserve">吳正裕  </t>
  </si>
  <si>
    <t>7832</t>
  </si>
  <si>
    <t xml:space="preserve">吳玉芯  </t>
  </si>
  <si>
    <t>1663</t>
  </si>
  <si>
    <t xml:space="preserve">吳向東  </t>
  </si>
  <si>
    <t>1534</t>
  </si>
  <si>
    <t xml:space="preserve">吳多萬  </t>
  </si>
  <si>
    <t>4849</t>
  </si>
  <si>
    <t xml:space="preserve">吳宇光  </t>
  </si>
  <si>
    <t xml:space="preserve">吳江  </t>
  </si>
  <si>
    <t>8576</t>
  </si>
  <si>
    <t xml:space="preserve">吳孝琰  </t>
  </si>
  <si>
    <t>1250</t>
  </si>
  <si>
    <t xml:space="preserve">吳志軒  </t>
  </si>
  <si>
    <t>8302</t>
  </si>
  <si>
    <t xml:space="preserve">吳邦謀  </t>
  </si>
  <si>
    <t>8011</t>
  </si>
  <si>
    <t xml:space="preserve">吳承恩  </t>
  </si>
  <si>
    <t>5456, 9261, 11721</t>
  </si>
  <si>
    <t xml:space="preserve">吳俊霆  </t>
  </si>
  <si>
    <t>12109</t>
  </si>
  <si>
    <t xml:space="preserve">吳建河  </t>
  </si>
  <si>
    <t>1547</t>
  </si>
  <si>
    <t xml:space="preserve">吳建彬  </t>
  </si>
  <si>
    <t>11529</t>
  </si>
  <si>
    <t xml:space="preserve">吳思朗  </t>
  </si>
  <si>
    <t>5251, 11966</t>
  </si>
  <si>
    <t xml:space="preserve">吳思源  </t>
  </si>
  <si>
    <t>4739</t>
  </si>
  <si>
    <t xml:space="preserve">吳柏成  </t>
  </si>
  <si>
    <t>1856</t>
  </si>
  <si>
    <t xml:space="preserve">吳玲芝  </t>
  </si>
  <si>
    <t>6165</t>
  </si>
  <si>
    <t xml:space="preserve">吳紅川  </t>
  </si>
  <si>
    <t>12239</t>
  </si>
  <si>
    <t xml:space="preserve">吳美筠  </t>
  </si>
  <si>
    <t>6018, 8526</t>
  </si>
  <si>
    <t xml:space="preserve">吳迪  </t>
  </si>
  <si>
    <t>7997</t>
  </si>
  <si>
    <t xml:space="preserve">吳香生  </t>
  </si>
  <si>
    <t>2236</t>
  </si>
  <si>
    <t xml:space="preserve">吳家榮  </t>
  </si>
  <si>
    <t>8967</t>
  </si>
  <si>
    <t xml:space="preserve">吳家儀  </t>
  </si>
  <si>
    <t>1586</t>
  </si>
  <si>
    <t xml:space="preserve">吳師青  </t>
  </si>
  <si>
    <t>7780, 9464</t>
  </si>
  <si>
    <t xml:space="preserve">吳根耀  </t>
  </si>
  <si>
    <t>11440</t>
  </si>
  <si>
    <t xml:space="preserve">吳浩賓  </t>
  </si>
  <si>
    <t>8322</t>
  </si>
  <si>
    <t xml:space="preserve">吳祖凱  </t>
  </si>
  <si>
    <t>8060</t>
  </si>
  <si>
    <t xml:space="preserve">吳健華  </t>
  </si>
  <si>
    <t>8965</t>
  </si>
  <si>
    <t xml:space="preserve">吳偉平  </t>
  </si>
  <si>
    <t>2585, 2855-2856, 9612-9613, 12592</t>
  </si>
  <si>
    <t xml:space="preserve">吳偉良  </t>
  </si>
  <si>
    <t>12465</t>
  </si>
  <si>
    <t xml:space="preserve">吳偉強  </t>
  </si>
  <si>
    <t>8666</t>
  </si>
  <si>
    <t xml:space="preserve">吳偉鵬  </t>
  </si>
  <si>
    <t>5880</t>
  </si>
  <si>
    <t xml:space="preserve">吳國正  </t>
  </si>
  <si>
    <t>8135</t>
  </si>
  <si>
    <t xml:space="preserve">吳國光  </t>
  </si>
  <si>
    <t>6154</t>
  </si>
  <si>
    <t xml:space="preserve">吳國祥  </t>
  </si>
  <si>
    <t>8298</t>
  </si>
  <si>
    <t xml:space="preserve">吳國傑  </t>
  </si>
  <si>
    <t>8316</t>
  </si>
  <si>
    <t xml:space="preserve">吳淑貞  </t>
  </si>
  <si>
    <t>4680</t>
  </si>
  <si>
    <t xml:space="preserve">吳凱莉  </t>
  </si>
  <si>
    <t>9308</t>
  </si>
  <si>
    <t xml:space="preserve">吳凱霖  </t>
  </si>
  <si>
    <t>2493</t>
  </si>
  <si>
    <t xml:space="preserve">吳博林  </t>
  </si>
  <si>
    <t>12612</t>
  </si>
  <si>
    <t xml:space="preserve">吳斐  </t>
  </si>
  <si>
    <t>8729</t>
  </si>
  <si>
    <t xml:space="preserve">吳景萍  </t>
  </si>
  <si>
    <t>5856</t>
  </si>
  <si>
    <t xml:space="preserve">吳景霖  </t>
  </si>
  <si>
    <t>5759</t>
  </si>
  <si>
    <t xml:space="preserve">吳貴龍  </t>
  </si>
  <si>
    <t>9515-9516</t>
  </si>
  <si>
    <t xml:space="preserve">吳開福  </t>
  </si>
  <si>
    <t>7960</t>
  </si>
  <si>
    <t xml:space="preserve">吳道子  </t>
  </si>
  <si>
    <t>2172</t>
  </si>
  <si>
    <t xml:space="preserve">吳嘉華  </t>
  </si>
  <si>
    <t>1013-1015, 4991-4993</t>
  </si>
  <si>
    <t xml:space="preserve">吳嘉儀  </t>
  </si>
  <si>
    <t>1125, 1431, 1849, 9159</t>
  </si>
  <si>
    <t xml:space="preserve">吳寧  </t>
  </si>
  <si>
    <t>7814</t>
  </si>
  <si>
    <t xml:space="preserve">吳寧寧  </t>
  </si>
  <si>
    <t>1435</t>
  </si>
  <si>
    <t xml:space="preserve">吳榮治  </t>
  </si>
  <si>
    <t>8024</t>
  </si>
  <si>
    <t xml:space="preserve">吳廣隆  </t>
  </si>
  <si>
    <t>8608</t>
  </si>
  <si>
    <t xml:space="preserve">吳德正  </t>
  </si>
  <si>
    <t>8793</t>
  </si>
  <si>
    <t xml:space="preserve">吳慶軍  </t>
  </si>
  <si>
    <t>7553</t>
  </si>
  <si>
    <t xml:space="preserve">吳慧娟  </t>
  </si>
  <si>
    <t>9055</t>
  </si>
  <si>
    <t xml:space="preserve">吳慧華  </t>
  </si>
  <si>
    <t>1345, 8767</t>
  </si>
  <si>
    <t xml:space="preserve">吳瑩瑩  </t>
  </si>
  <si>
    <t>5953</t>
  </si>
  <si>
    <t xml:space="preserve">吳輝  </t>
  </si>
  <si>
    <t>7597-7598, 11429-11430</t>
  </si>
  <si>
    <t xml:space="preserve">吳導  </t>
  </si>
  <si>
    <t>12210</t>
  </si>
  <si>
    <t xml:space="preserve">吳樵六  </t>
  </si>
  <si>
    <t>12250</t>
  </si>
  <si>
    <t xml:space="preserve">吳澤良  </t>
  </si>
  <si>
    <t>1548</t>
  </si>
  <si>
    <t xml:space="preserve">吳燕珠  </t>
  </si>
  <si>
    <t xml:space="preserve">吳錦  </t>
  </si>
  <si>
    <t>8619, 9463, 11873</t>
  </si>
  <si>
    <t xml:space="preserve">吳聰志  </t>
  </si>
  <si>
    <t>11826</t>
  </si>
  <si>
    <t xml:space="preserve">吳鴻洲  </t>
  </si>
  <si>
    <t xml:space="preserve">吳鎮生  </t>
  </si>
  <si>
    <t>5931</t>
  </si>
  <si>
    <t xml:space="preserve">吳藝華  </t>
  </si>
  <si>
    <t>4715</t>
  </si>
  <si>
    <t xml:space="preserve">吳鏡波  </t>
  </si>
  <si>
    <t>2443, 2445</t>
  </si>
  <si>
    <t xml:space="preserve">吳麗芳  </t>
  </si>
  <si>
    <t>12409</t>
  </si>
  <si>
    <t xml:space="preserve">吳麗娟  </t>
  </si>
  <si>
    <t>2174</t>
  </si>
  <si>
    <t xml:space="preserve">呂子固  </t>
  </si>
  <si>
    <t>1070</t>
  </si>
  <si>
    <t xml:space="preserve">呂六一  </t>
  </si>
  <si>
    <t>7740</t>
  </si>
  <si>
    <t xml:space="preserve">呂志鵬  </t>
  </si>
  <si>
    <t>8911</t>
  </si>
  <si>
    <t xml:space="preserve">呂思勉  </t>
  </si>
  <si>
    <t>1550</t>
  </si>
  <si>
    <t xml:space="preserve">呂紅英  </t>
  </si>
  <si>
    <t>2339</t>
  </si>
  <si>
    <t xml:space="preserve">呂美琦  </t>
  </si>
  <si>
    <t>7854</t>
  </si>
  <si>
    <t xml:space="preserve">呂郁青  </t>
  </si>
  <si>
    <t>3018</t>
  </si>
  <si>
    <t xml:space="preserve">呂書練  </t>
  </si>
  <si>
    <t>12354</t>
  </si>
  <si>
    <t xml:space="preserve">呂婉婉  </t>
  </si>
  <si>
    <t>4780</t>
  </si>
  <si>
    <t xml:space="preserve">呂華  </t>
  </si>
  <si>
    <t>5788</t>
  </si>
  <si>
    <t xml:space="preserve">呂愛平  </t>
  </si>
  <si>
    <t xml:space="preserve">呂新會  </t>
  </si>
  <si>
    <t>5526</t>
  </si>
  <si>
    <t xml:space="preserve">呂澤康  </t>
  </si>
  <si>
    <t>11714</t>
  </si>
  <si>
    <t xml:space="preserve">呂鴻禹  </t>
  </si>
  <si>
    <t>2838</t>
  </si>
  <si>
    <t xml:space="preserve">均安鎮順峰小學體育科組  </t>
  </si>
  <si>
    <t>5141-5143</t>
  </si>
  <si>
    <t xml:space="preserve">妥大君  </t>
  </si>
  <si>
    <t>4698</t>
  </si>
  <si>
    <t xml:space="preserve">宋永毅  </t>
  </si>
  <si>
    <t xml:space="preserve">宋伯魯  </t>
  </si>
  <si>
    <t>8189</t>
  </si>
  <si>
    <t xml:space="preserve">宋芝齡  </t>
  </si>
  <si>
    <t>9565</t>
  </si>
  <si>
    <t xml:space="preserve">宋俊權  </t>
  </si>
  <si>
    <t>1364</t>
  </si>
  <si>
    <t xml:space="preserve">宋春淑  </t>
  </si>
  <si>
    <t>8038</t>
  </si>
  <si>
    <t xml:space="preserve">宋美齡  </t>
  </si>
  <si>
    <t>12031</t>
  </si>
  <si>
    <t xml:space="preserve">宋軍  </t>
  </si>
  <si>
    <t>6164</t>
  </si>
  <si>
    <t xml:space="preserve">宋哲民  </t>
  </si>
  <si>
    <t>8805, 11620</t>
  </si>
  <si>
    <t xml:space="preserve">宋海東工作室  </t>
  </si>
  <si>
    <t>8280-8284</t>
  </si>
  <si>
    <t xml:space="preserve">宋詒瑞  </t>
  </si>
  <si>
    <t>1058, 1076, 1096, 1558, 2543, 5117, 5827</t>
  </si>
  <si>
    <t xml:space="preserve">宋維哲  </t>
  </si>
  <si>
    <t>1187, 8807</t>
  </si>
  <si>
    <t xml:space="preserve">宋韶光  </t>
  </si>
  <si>
    <t>9417</t>
  </si>
  <si>
    <t xml:space="preserve">宋慶中  </t>
  </si>
  <si>
    <t>8471</t>
  </si>
  <si>
    <t xml:space="preserve">宋慧明  </t>
  </si>
  <si>
    <t>7837</t>
  </si>
  <si>
    <t xml:space="preserve">宋學智  </t>
  </si>
  <si>
    <t>8870</t>
  </si>
  <si>
    <t xml:space="preserve">宋勵  </t>
  </si>
  <si>
    <t>7568</t>
  </si>
  <si>
    <t xml:space="preserve">宋濤  </t>
  </si>
  <si>
    <t>1643</t>
  </si>
  <si>
    <t xml:space="preserve">宏華集團有限公司  </t>
  </si>
  <si>
    <t>4976, 11738</t>
  </si>
  <si>
    <t xml:space="preserve">尾田栄一郎  </t>
  </si>
  <si>
    <t>6204, 12842-12843</t>
  </si>
  <si>
    <t xml:space="preserve">岐嶇  </t>
  </si>
  <si>
    <t>8000</t>
  </si>
  <si>
    <t xml:space="preserve">岑幸富  </t>
  </si>
  <si>
    <t>8706</t>
  </si>
  <si>
    <t xml:space="preserve">岑金倩  </t>
  </si>
  <si>
    <t xml:space="preserve">岑信棠  </t>
  </si>
  <si>
    <t>12758</t>
  </si>
  <si>
    <t xml:space="preserve">岑國軒  </t>
  </si>
  <si>
    <t>2645</t>
  </si>
  <si>
    <t xml:space="preserve">岑寂  </t>
  </si>
  <si>
    <t xml:space="preserve">岑紹基  </t>
  </si>
  <si>
    <t>8678, 8806, 9079-9080</t>
  </si>
  <si>
    <t xml:space="preserve">岑皓軒  </t>
  </si>
  <si>
    <t>1690</t>
  </si>
  <si>
    <t xml:space="preserve">巫志華  </t>
  </si>
  <si>
    <t>8596</t>
  </si>
  <si>
    <t xml:space="preserve">志蓮淨苑文化部  </t>
  </si>
  <si>
    <t>1279, 7786, 8153</t>
  </si>
  <si>
    <t xml:space="preserve">志蓮淨苑編輯委員會  </t>
  </si>
  <si>
    <t>11651</t>
  </si>
  <si>
    <t xml:space="preserve">村田直人  </t>
  </si>
  <si>
    <t>9262</t>
  </si>
  <si>
    <t xml:space="preserve">村田雄介  </t>
  </si>
  <si>
    <t>2989-2991, 9731</t>
  </si>
  <si>
    <t xml:space="preserve">村枝賢一  </t>
  </si>
  <si>
    <t xml:space="preserve">李也青  </t>
  </si>
  <si>
    <t>8921-8922</t>
  </si>
  <si>
    <t xml:space="preserve">李子偉  </t>
  </si>
  <si>
    <t>2860</t>
  </si>
  <si>
    <t xml:space="preserve">李子晗  </t>
  </si>
  <si>
    <t>1452</t>
  </si>
  <si>
    <t xml:space="preserve">李小釧  </t>
  </si>
  <si>
    <t>12684</t>
  </si>
  <si>
    <t xml:space="preserve">李天恩  </t>
  </si>
  <si>
    <t>5531</t>
  </si>
  <si>
    <t xml:space="preserve">李天弼  </t>
  </si>
  <si>
    <t>9130</t>
  </si>
  <si>
    <t xml:space="preserve">李少白  </t>
  </si>
  <si>
    <t xml:space="preserve">李少棠  </t>
  </si>
  <si>
    <t>2652, 5600, 5636, 8839, 9306, 12118</t>
  </si>
  <si>
    <t xml:space="preserve">李少蕙  </t>
  </si>
  <si>
    <t>5173</t>
  </si>
  <si>
    <t xml:space="preserve">李文生  </t>
  </si>
  <si>
    <t>5428</t>
  </si>
  <si>
    <t xml:space="preserve">李文遠  </t>
  </si>
  <si>
    <t xml:space="preserve">李文魁  </t>
  </si>
  <si>
    <t>5499</t>
  </si>
  <si>
    <t xml:space="preserve">李日輝  </t>
  </si>
  <si>
    <t>1188</t>
  </si>
  <si>
    <t xml:space="preserve">李水山  </t>
  </si>
  <si>
    <t>12137</t>
  </si>
  <si>
    <t xml:space="preserve">李世安  </t>
  </si>
  <si>
    <t>8304</t>
  </si>
  <si>
    <t xml:space="preserve">李世隆  </t>
  </si>
  <si>
    <t>11732</t>
  </si>
  <si>
    <t xml:space="preserve">李北宏  </t>
  </si>
  <si>
    <t>5736</t>
  </si>
  <si>
    <t xml:space="preserve">李占春  </t>
  </si>
  <si>
    <t>4660</t>
  </si>
  <si>
    <t xml:space="preserve">李占炬  </t>
  </si>
  <si>
    <t xml:space="preserve">李可珊  </t>
  </si>
  <si>
    <t>2504</t>
  </si>
  <si>
    <t xml:space="preserve">李平  </t>
  </si>
  <si>
    <t>5758, 8000-8003, 9123-9125</t>
  </si>
  <si>
    <t xml:space="preserve">李平日  </t>
  </si>
  <si>
    <t>11806</t>
  </si>
  <si>
    <t xml:space="preserve">李旦初  </t>
  </si>
  <si>
    <t>8195</t>
  </si>
  <si>
    <t xml:space="preserve">李正藩  </t>
  </si>
  <si>
    <t>5140</t>
  </si>
  <si>
    <t xml:space="preserve">李民牛  </t>
  </si>
  <si>
    <t>4729</t>
  </si>
  <si>
    <t xml:space="preserve">李永全  </t>
  </si>
  <si>
    <t>5253</t>
  </si>
  <si>
    <t xml:space="preserve">李永高  </t>
  </si>
  <si>
    <t>5254</t>
  </si>
  <si>
    <t xml:space="preserve">李永毅  </t>
  </si>
  <si>
    <t>1214</t>
  </si>
  <si>
    <t xml:space="preserve">李玉朱  </t>
  </si>
  <si>
    <t>11785</t>
  </si>
  <si>
    <t xml:space="preserve">李玉興  </t>
  </si>
  <si>
    <t>6092</t>
  </si>
  <si>
    <t xml:space="preserve">李生偉  </t>
  </si>
  <si>
    <t>1201</t>
  </si>
  <si>
    <t xml:space="preserve">李立中  </t>
  </si>
  <si>
    <t>1812</t>
  </si>
  <si>
    <t xml:space="preserve">李丞責  </t>
  </si>
  <si>
    <t>12642</t>
  </si>
  <si>
    <t xml:space="preserve">李兆匡  </t>
  </si>
  <si>
    <t>1914, 2085</t>
  </si>
  <si>
    <t xml:space="preserve">李兆麟  </t>
  </si>
  <si>
    <t xml:space="preserve">李光浦  </t>
  </si>
  <si>
    <t>1817</t>
  </si>
  <si>
    <t xml:space="preserve">李全凱  </t>
  </si>
  <si>
    <t>8249</t>
  </si>
  <si>
    <t xml:space="preserve">李同春  </t>
  </si>
  <si>
    <t>12736</t>
  </si>
  <si>
    <t xml:space="preserve">李向振  </t>
  </si>
  <si>
    <t>2412</t>
  </si>
  <si>
    <t xml:space="preserve">李地原  </t>
  </si>
  <si>
    <t>9044</t>
  </si>
  <si>
    <t xml:space="preserve">李安  </t>
  </si>
  <si>
    <t>12504</t>
  </si>
  <si>
    <t xml:space="preserve">李安哲  </t>
  </si>
  <si>
    <t>8603</t>
  </si>
  <si>
    <t xml:space="preserve">李成宇  </t>
  </si>
  <si>
    <t>2781, 7897, 11739</t>
  </si>
  <si>
    <t xml:space="preserve">李成杰  </t>
  </si>
  <si>
    <t>2479</t>
  </si>
  <si>
    <t xml:space="preserve">李有  </t>
  </si>
  <si>
    <t>7510</t>
  </si>
  <si>
    <t xml:space="preserve">李汝珍  </t>
  </si>
  <si>
    <t>5459</t>
  </si>
  <si>
    <t xml:space="preserve">李伯重  </t>
  </si>
  <si>
    <t>9078</t>
  </si>
  <si>
    <t xml:space="preserve">李伯強  </t>
  </si>
  <si>
    <t>12255</t>
  </si>
  <si>
    <t xml:space="preserve">李克讓  </t>
  </si>
  <si>
    <t>11850</t>
  </si>
  <si>
    <t xml:space="preserve">李妙熙  </t>
  </si>
  <si>
    <t>11411</t>
  </si>
  <si>
    <t xml:space="preserve">李廷明  </t>
  </si>
  <si>
    <t>12585</t>
  </si>
  <si>
    <t xml:space="preserve">李廷貴  </t>
  </si>
  <si>
    <t>5202, 5506-5511</t>
  </si>
  <si>
    <t xml:space="preserve">李志強  </t>
  </si>
  <si>
    <t>9646</t>
  </si>
  <si>
    <t xml:space="preserve">李志烺  </t>
  </si>
  <si>
    <t>5696</t>
  </si>
  <si>
    <t xml:space="preserve">李良松  </t>
  </si>
  <si>
    <t>8101</t>
  </si>
  <si>
    <t xml:space="preserve">李亞男  </t>
  </si>
  <si>
    <t>2449</t>
  </si>
  <si>
    <t xml:space="preserve">李亞娜  </t>
  </si>
  <si>
    <t>2067, 9625-9628, 12433</t>
  </si>
  <si>
    <t xml:space="preserve">李卓民  </t>
  </si>
  <si>
    <t>12346</t>
  </si>
  <si>
    <t xml:space="preserve">李卓星  </t>
  </si>
  <si>
    <t>5187, 5189, 5191, 5193, 5195, 5197, 5956, 5958, 5960, 5962, 5964, 5966</t>
  </si>
  <si>
    <t xml:space="preserve">李宗堯  </t>
  </si>
  <si>
    <t>8348</t>
  </si>
  <si>
    <t xml:space="preserve">李宛霖  </t>
  </si>
  <si>
    <t xml:space="preserve">李居明  </t>
  </si>
  <si>
    <t>1718-1719</t>
  </si>
  <si>
    <t xml:space="preserve">李忠海  </t>
  </si>
  <si>
    <t>8089, 8733</t>
  </si>
  <si>
    <t xml:space="preserve">李承軒  </t>
  </si>
  <si>
    <t>1344</t>
  </si>
  <si>
    <t xml:space="preserve">李承福  </t>
  </si>
  <si>
    <t>1253</t>
  </si>
  <si>
    <t xml:space="preserve">李明吾  </t>
  </si>
  <si>
    <t>12512</t>
  </si>
  <si>
    <t xml:space="preserve">李明潔  </t>
  </si>
  <si>
    <t>7694</t>
  </si>
  <si>
    <t xml:space="preserve">李枝幸  </t>
  </si>
  <si>
    <t>8722</t>
  </si>
  <si>
    <t xml:space="preserve">李欣  </t>
  </si>
  <si>
    <t>8136</t>
  </si>
  <si>
    <t xml:space="preserve">李法銓  </t>
  </si>
  <si>
    <t>1995</t>
  </si>
  <si>
    <t xml:space="preserve">李波  </t>
  </si>
  <si>
    <t>8274</t>
  </si>
  <si>
    <t xml:space="preserve">李治中  </t>
  </si>
  <si>
    <t>9529</t>
  </si>
  <si>
    <t xml:space="preserve">李知妍  </t>
  </si>
  <si>
    <t xml:space="preserve">李金強  </t>
  </si>
  <si>
    <t>1687, 4739</t>
  </si>
  <si>
    <t xml:space="preserve">李金龍  </t>
  </si>
  <si>
    <t>11750</t>
  </si>
  <si>
    <t xml:space="preserve">李金寶  </t>
  </si>
  <si>
    <t>4684</t>
  </si>
  <si>
    <t xml:space="preserve">李長弓  </t>
  </si>
  <si>
    <t xml:space="preserve">李長均  </t>
  </si>
  <si>
    <t>4678, 9110</t>
  </si>
  <si>
    <t xml:space="preserve">李長聲  </t>
  </si>
  <si>
    <t>9012</t>
  </si>
  <si>
    <t xml:space="preserve">李雨陽  </t>
  </si>
  <si>
    <t>7524</t>
  </si>
  <si>
    <t xml:space="preserve">李青梅  </t>
  </si>
  <si>
    <t>2245</t>
  </si>
  <si>
    <t xml:space="preserve">李保挑  </t>
  </si>
  <si>
    <t>8076</t>
  </si>
  <si>
    <t xml:space="preserve">李保羅  </t>
  </si>
  <si>
    <t xml:space="preserve">李俊  </t>
  </si>
  <si>
    <t>7756</t>
  </si>
  <si>
    <t xml:space="preserve">李俊森  </t>
  </si>
  <si>
    <t>5837, 8437-8438, 9680</t>
  </si>
  <si>
    <t xml:space="preserve">李南遠  </t>
  </si>
  <si>
    <t>9494</t>
  </si>
  <si>
    <t xml:space="preserve">李奎成  </t>
  </si>
  <si>
    <t>2507, 11411</t>
  </si>
  <si>
    <t xml:space="preserve">李宣倜  </t>
  </si>
  <si>
    <t>9634</t>
  </si>
  <si>
    <t xml:space="preserve">李建青  </t>
  </si>
  <si>
    <t>5465-5468</t>
  </si>
  <si>
    <t xml:space="preserve">李建珊  </t>
  </si>
  <si>
    <t>1271</t>
  </si>
  <si>
    <t xml:space="preserve">李春普  </t>
  </si>
  <si>
    <t>2585, 12592</t>
  </si>
  <si>
    <t xml:space="preserve">李春華  </t>
  </si>
  <si>
    <t xml:space="preserve">李春陽  </t>
  </si>
  <si>
    <t>7878, 7976</t>
  </si>
  <si>
    <t xml:space="preserve">李昭偉  </t>
  </si>
  <si>
    <t>8331</t>
  </si>
  <si>
    <t xml:space="preserve">李星祥  </t>
  </si>
  <si>
    <t>9020, 12380-12381, 12389, 12392, 12394, 12399-12400, 12403-12405, 12408</t>
  </si>
  <si>
    <t xml:space="preserve">李秋零  </t>
  </si>
  <si>
    <t>1626</t>
  </si>
  <si>
    <t xml:space="preserve">李紅安  </t>
  </si>
  <si>
    <t>1507</t>
  </si>
  <si>
    <t xml:space="preserve">李紅塵  </t>
  </si>
  <si>
    <t>5706</t>
  </si>
  <si>
    <t xml:space="preserve">李美麒  </t>
  </si>
  <si>
    <t>5080</t>
  </si>
  <si>
    <t xml:space="preserve">李范文  </t>
  </si>
  <si>
    <t>2086</t>
  </si>
  <si>
    <t xml:space="preserve">李英才  </t>
  </si>
  <si>
    <t>9050</t>
  </si>
  <si>
    <t xml:space="preserve">李英珠  </t>
  </si>
  <si>
    <t>5673</t>
  </si>
  <si>
    <t xml:space="preserve">李衍蒨  </t>
  </si>
  <si>
    <t>11944</t>
  </si>
  <si>
    <t xml:space="preserve">李貞慧  </t>
  </si>
  <si>
    <t xml:space="preserve">李軍  </t>
  </si>
  <si>
    <t>1457</t>
  </si>
  <si>
    <t xml:space="preserve">李述民  </t>
  </si>
  <si>
    <t>12291</t>
  </si>
  <si>
    <t xml:space="preserve">李香芳  </t>
  </si>
  <si>
    <t>2997</t>
  </si>
  <si>
    <t xml:space="preserve">李洺銓  </t>
  </si>
  <si>
    <t>2980-2981</t>
  </si>
  <si>
    <t xml:space="preserve">李珂  </t>
  </si>
  <si>
    <t>7807</t>
  </si>
  <si>
    <t xml:space="preserve">李修坤  </t>
  </si>
  <si>
    <t>12678</t>
  </si>
  <si>
    <t xml:space="preserve">李哲輝  </t>
  </si>
  <si>
    <t>9108</t>
  </si>
  <si>
    <t xml:space="preserve">李家泉  </t>
  </si>
  <si>
    <t>5556</t>
  </si>
  <si>
    <t xml:space="preserve">李家鼎  </t>
  </si>
  <si>
    <t>2515-2516, 9206</t>
  </si>
  <si>
    <t xml:space="preserve">李恒新  </t>
  </si>
  <si>
    <t>11722</t>
  </si>
  <si>
    <t xml:space="preserve">李振昌  </t>
  </si>
  <si>
    <t>8673</t>
  </si>
  <si>
    <t xml:space="preserve">李振盛  </t>
  </si>
  <si>
    <t>8469</t>
  </si>
  <si>
    <t xml:space="preserve">李晉屹  </t>
  </si>
  <si>
    <t>11567</t>
  </si>
  <si>
    <t xml:space="preserve">李書光  </t>
  </si>
  <si>
    <t>2859</t>
  </si>
  <si>
    <t xml:space="preserve">李浩文  </t>
  </si>
  <si>
    <t>1231</t>
  </si>
  <si>
    <t xml:space="preserve">李浩然  </t>
  </si>
  <si>
    <t>1407</t>
  </si>
  <si>
    <t xml:space="preserve">李海  </t>
  </si>
  <si>
    <t>5968, 12759</t>
  </si>
  <si>
    <t xml:space="preserve">李海燕  </t>
  </si>
  <si>
    <t>4921</t>
  </si>
  <si>
    <t xml:space="preserve">李疾風  </t>
  </si>
  <si>
    <t xml:space="preserve">李秦  </t>
  </si>
  <si>
    <t>1356, 4812</t>
  </si>
  <si>
    <t xml:space="preserve">李素冰  </t>
  </si>
  <si>
    <t>4711-4712, 7488-7489</t>
  </si>
  <si>
    <t xml:space="preserve">李能俍  </t>
  </si>
  <si>
    <t>9169</t>
  </si>
  <si>
    <t xml:space="preserve">李能會  </t>
  </si>
  <si>
    <t>8305</t>
  </si>
  <si>
    <t xml:space="preserve">李逆熵  </t>
  </si>
  <si>
    <t>9413</t>
  </si>
  <si>
    <t xml:space="preserve">李陝西  </t>
  </si>
  <si>
    <t>4445</t>
  </si>
  <si>
    <t xml:space="preserve">李健良  </t>
  </si>
  <si>
    <t>12079</t>
  </si>
  <si>
    <t xml:space="preserve">李健瑩  </t>
  </si>
  <si>
    <t>2266</t>
  </si>
  <si>
    <t xml:space="preserve">李偉民  </t>
  </si>
  <si>
    <t>8259</t>
  </si>
  <si>
    <t xml:space="preserve">李偉東  </t>
  </si>
  <si>
    <t>11854</t>
  </si>
  <si>
    <t xml:space="preserve">李國建  </t>
  </si>
  <si>
    <t>9677</t>
  </si>
  <si>
    <t xml:space="preserve">李國祥  </t>
  </si>
  <si>
    <t xml:space="preserve">李培林  </t>
  </si>
  <si>
    <t>5163</t>
  </si>
  <si>
    <t xml:space="preserve">李培陽  </t>
  </si>
  <si>
    <t>7983</t>
  </si>
  <si>
    <t xml:space="preserve">李婉霞  </t>
  </si>
  <si>
    <t>12269</t>
  </si>
  <si>
    <t xml:space="preserve">李專  </t>
  </si>
  <si>
    <t>2677, 9411</t>
  </si>
  <si>
    <t xml:space="preserve">李康頴  </t>
  </si>
  <si>
    <t>5368</t>
  </si>
  <si>
    <t xml:space="preserve">李敏  </t>
  </si>
  <si>
    <t>8958</t>
  </si>
  <si>
    <t xml:space="preserve">李敏儀  </t>
  </si>
  <si>
    <t>1230</t>
  </si>
  <si>
    <t xml:space="preserve">李晨輝  </t>
  </si>
  <si>
    <t>4814</t>
  </si>
  <si>
    <t xml:space="preserve">李梅村  </t>
  </si>
  <si>
    <t>7969</t>
  </si>
  <si>
    <t xml:space="preserve">李淡薇  </t>
  </si>
  <si>
    <t>2270</t>
  </si>
  <si>
    <t xml:space="preserve">李清富  </t>
  </si>
  <si>
    <t>11569</t>
  </si>
  <si>
    <t xml:space="preserve">李清鋒  </t>
  </si>
  <si>
    <t>5669</t>
  </si>
  <si>
    <t xml:space="preserve">李盛  </t>
  </si>
  <si>
    <t>8993</t>
  </si>
  <si>
    <t xml:space="preserve">李祥  </t>
  </si>
  <si>
    <t>1394</t>
  </si>
  <si>
    <t xml:space="preserve">李莎  </t>
  </si>
  <si>
    <t>11312</t>
  </si>
  <si>
    <t xml:space="preserve">李連江  </t>
  </si>
  <si>
    <t>4895</t>
  </si>
  <si>
    <t xml:space="preserve">李陶然  </t>
  </si>
  <si>
    <t xml:space="preserve">李雪梅  </t>
  </si>
  <si>
    <t>12473</t>
  </si>
  <si>
    <t xml:space="preserve">李傑  </t>
  </si>
  <si>
    <t>2322</t>
  </si>
  <si>
    <t xml:space="preserve">李喬  </t>
  </si>
  <si>
    <t>1458-1468</t>
  </si>
  <si>
    <t xml:space="preserve">李婷儀  </t>
  </si>
  <si>
    <t xml:space="preserve">李惠容  </t>
  </si>
  <si>
    <t>1673</t>
  </si>
  <si>
    <t xml:space="preserve">李揆哲  </t>
  </si>
  <si>
    <t>2049</t>
  </si>
  <si>
    <t xml:space="preserve">李景明  </t>
  </si>
  <si>
    <t>11859-11860</t>
  </si>
  <si>
    <t xml:space="preserve">李智群  </t>
  </si>
  <si>
    <t>5977</t>
  </si>
  <si>
    <t xml:space="preserve">李朝陽  </t>
  </si>
  <si>
    <t>2215</t>
  </si>
  <si>
    <t xml:space="preserve">李森亮  </t>
  </si>
  <si>
    <t>1024</t>
  </si>
  <si>
    <t xml:space="preserve">李然喜  </t>
  </si>
  <si>
    <t>11730</t>
  </si>
  <si>
    <t xml:space="preserve">李皓  </t>
  </si>
  <si>
    <t>11367</t>
  </si>
  <si>
    <t xml:space="preserve">李翔海  </t>
  </si>
  <si>
    <t>1255</t>
  </si>
  <si>
    <t xml:space="preserve">李華鋒  </t>
  </si>
  <si>
    <t>8404</t>
  </si>
  <si>
    <t xml:space="preserve">李貴才  </t>
  </si>
  <si>
    <t xml:space="preserve">李雅言  </t>
  </si>
  <si>
    <t>7517</t>
  </si>
  <si>
    <t xml:space="preserve">李雅珍  </t>
  </si>
  <si>
    <t>8522</t>
  </si>
  <si>
    <t xml:space="preserve">李黃慧恂  </t>
  </si>
  <si>
    <t xml:space="preserve">李焯芬  </t>
  </si>
  <si>
    <t>1503, 5429, 12208</t>
  </si>
  <si>
    <t xml:space="preserve">李焯桃  </t>
  </si>
  <si>
    <t>5672</t>
  </si>
  <si>
    <t xml:space="preserve">李萬福  </t>
  </si>
  <si>
    <t>12260</t>
  </si>
  <si>
    <t xml:space="preserve">李經綸詩詞研討會  </t>
  </si>
  <si>
    <t>1269</t>
  </si>
  <si>
    <t xml:space="preserve">李義虎  </t>
  </si>
  <si>
    <t>4645</t>
  </si>
  <si>
    <t xml:space="preserve">李詩涵  </t>
  </si>
  <si>
    <t>7711, 12435</t>
  </si>
  <si>
    <t xml:space="preserve">李逸嘉  </t>
  </si>
  <si>
    <t>8660</t>
  </si>
  <si>
    <t xml:space="preserve">李逸熙  </t>
  </si>
  <si>
    <t>1759</t>
  </si>
  <si>
    <t xml:space="preserve">李達仁  </t>
  </si>
  <si>
    <t xml:space="preserve">李嘉  </t>
  </si>
  <si>
    <t>8439</t>
  </si>
  <si>
    <t xml:space="preserve">李嘉亮  </t>
  </si>
  <si>
    <t>5601</t>
  </si>
  <si>
    <t xml:space="preserve">李嘉儀  </t>
  </si>
  <si>
    <t>5283</t>
  </si>
  <si>
    <t xml:space="preserve">李寧  </t>
  </si>
  <si>
    <t>2837, 5713</t>
  </si>
  <si>
    <t xml:space="preserve">李寧平  </t>
  </si>
  <si>
    <t>5613</t>
  </si>
  <si>
    <t xml:space="preserve">李寧有限公司  </t>
  </si>
  <si>
    <t>8197</t>
  </si>
  <si>
    <t xml:space="preserve">李榮添  </t>
  </si>
  <si>
    <t>1561</t>
  </si>
  <si>
    <t xml:space="preserve">李漢華  </t>
  </si>
  <si>
    <t>9270</t>
  </si>
  <si>
    <t xml:space="preserve">李漫  </t>
  </si>
  <si>
    <t>4523</t>
  </si>
  <si>
    <t xml:space="preserve">李熙瑜  </t>
  </si>
  <si>
    <t>8890-8891</t>
  </si>
  <si>
    <t xml:space="preserve">李睿  </t>
  </si>
  <si>
    <t>8349</t>
  </si>
  <si>
    <t xml:space="preserve">李碧琪  </t>
  </si>
  <si>
    <t>9406</t>
  </si>
  <si>
    <t xml:space="preserve">李碧華  </t>
  </si>
  <si>
    <t>7509, 7977, 8564</t>
  </si>
  <si>
    <t xml:space="preserve">李福衡  </t>
  </si>
  <si>
    <t>4753</t>
  </si>
  <si>
    <t xml:space="preserve">李禎蓀  </t>
  </si>
  <si>
    <t>5768</t>
  </si>
  <si>
    <t xml:space="preserve">李綺雯  </t>
  </si>
  <si>
    <t>2051, 9157</t>
  </si>
  <si>
    <t xml:space="preserve">李蒙  </t>
  </si>
  <si>
    <t>5502</t>
  </si>
  <si>
    <t xml:space="preserve">李廣生  </t>
  </si>
  <si>
    <t>1016</t>
  </si>
  <si>
    <t xml:space="preserve">李德身  </t>
  </si>
  <si>
    <t>8838</t>
  </si>
  <si>
    <t xml:space="preserve">李德康  </t>
  </si>
  <si>
    <t>7809, 7812, 7987, 8047, 9163-9164</t>
  </si>
  <si>
    <t xml:space="preserve">李德盛  </t>
  </si>
  <si>
    <t>5139</t>
  </si>
  <si>
    <t xml:space="preserve">李德勝  </t>
  </si>
  <si>
    <t>8270</t>
  </si>
  <si>
    <t xml:space="preserve">李德裕  </t>
  </si>
  <si>
    <t>1045</t>
  </si>
  <si>
    <t xml:space="preserve">李慧儀  </t>
  </si>
  <si>
    <t>2423-2427</t>
  </si>
  <si>
    <t xml:space="preserve">李潤熙  </t>
  </si>
  <si>
    <t xml:space="preserve">李潺  </t>
  </si>
  <si>
    <t>11914</t>
  </si>
  <si>
    <t xml:space="preserve">李輝軒  </t>
  </si>
  <si>
    <t>12058</t>
  </si>
  <si>
    <t xml:space="preserve">李養環  </t>
  </si>
  <si>
    <t>5265</t>
  </si>
  <si>
    <t xml:space="preserve">李皞  </t>
  </si>
  <si>
    <t>5612, 12544</t>
  </si>
  <si>
    <t xml:space="preserve">李學廉  </t>
  </si>
  <si>
    <t>1055</t>
  </si>
  <si>
    <t xml:space="preserve">李學鋒  </t>
  </si>
  <si>
    <t>9033</t>
  </si>
  <si>
    <t xml:space="preserve">李擇曦  </t>
  </si>
  <si>
    <t>4853</t>
  </si>
  <si>
    <t xml:space="preserve">李曉白  </t>
  </si>
  <si>
    <t>5997</t>
  </si>
  <si>
    <t xml:space="preserve">李曉惠  </t>
  </si>
  <si>
    <t>2471</t>
  </si>
  <si>
    <t xml:space="preserve">李曉鵬  </t>
  </si>
  <si>
    <t xml:space="preserve">李澤厚  </t>
  </si>
  <si>
    <t>8198</t>
  </si>
  <si>
    <t xml:space="preserve">李錫杰  </t>
  </si>
  <si>
    <t>6004</t>
  </si>
  <si>
    <t xml:space="preserve">李錦林  </t>
  </si>
  <si>
    <t>8425, 8516</t>
  </si>
  <si>
    <t xml:space="preserve">李錦彬  </t>
  </si>
  <si>
    <t>12185, 12314</t>
  </si>
  <si>
    <t xml:space="preserve">李靜  </t>
  </si>
  <si>
    <t>5178</t>
  </si>
  <si>
    <t xml:space="preserve">李靜宜  </t>
  </si>
  <si>
    <t>1519</t>
  </si>
  <si>
    <t xml:space="preserve">李靜慧  </t>
  </si>
  <si>
    <t xml:space="preserve">李應平  </t>
  </si>
  <si>
    <t>8199</t>
  </si>
  <si>
    <t xml:space="preserve">李璦祺  </t>
  </si>
  <si>
    <t>2328, 2530</t>
  </si>
  <si>
    <t xml:space="preserve">李蕾  </t>
  </si>
  <si>
    <t>11823</t>
  </si>
  <si>
    <t xml:space="preserve">李謠安那  </t>
  </si>
  <si>
    <t>1360</t>
  </si>
  <si>
    <t xml:space="preserve">李鴻標  </t>
  </si>
  <si>
    <t>5452</t>
  </si>
  <si>
    <t xml:space="preserve">李藏璧  </t>
  </si>
  <si>
    <t>11502</t>
  </si>
  <si>
    <t xml:space="preserve">李雙如  </t>
  </si>
  <si>
    <t>11379</t>
  </si>
  <si>
    <t xml:space="preserve">李鏘濤  </t>
  </si>
  <si>
    <t>1070, 1941, 2285</t>
  </si>
  <si>
    <t xml:space="preserve">李鵬程  </t>
  </si>
  <si>
    <t>1885</t>
  </si>
  <si>
    <t xml:space="preserve">李蘊華  </t>
  </si>
  <si>
    <t>5241</t>
  </si>
  <si>
    <t xml:space="preserve">李韡玲  </t>
  </si>
  <si>
    <t>7578, 8219</t>
  </si>
  <si>
    <t xml:space="preserve">李權殷  </t>
  </si>
  <si>
    <t>11900</t>
  </si>
  <si>
    <t xml:space="preserve">李鑑鋒  </t>
  </si>
  <si>
    <t>12528</t>
  </si>
  <si>
    <t xml:space="preserve">杜文達  </t>
  </si>
  <si>
    <t xml:space="preserve">杜佩華  </t>
  </si>
  <si>
    <t>12455-12459</t>
  </si>
  <si>
    <t xml:space="preserve">杜延良  </t>
  </si>
  <si>
    <t>8737</t>
  </si>
  <si>
    <t xml:space="preserve">杜林  </t>
  </si>
  <si>
    <t>2014</t>
  </si>
  <si>
    <t xml:space="preserve">杜釓濬  </t>
  </si>
  <si>
    <t>6070</t>
  </si>
  <si>
    <t xml:space="preserve">杜國浩  </t>
  </si>
  <si>
    <t>1901</t>
  </si>
  <si>
    <t xml:space="preserve">杜深  </t>
  </si>
  <si>
    <t>2164</t>
  </si>
  <si>
    <t xml:space="preserve">杜勝利  </t>
  </si>
  <si>
    <t>5787</t>
  </si>
  <si>
    <t xml:space="preserve">杜博奇  </t>
  </si>
  <si>
    <t>4873</t>
  </si>
  <si>
    <t xml:space="preserve">杜筑生  </t>
  </si>
  <si>
    <t>12632</t>
  </si>
  <si>
    <t xml:space="preserve">杜廈  </t>
  </si>
  <si>
    <t>7470</t>
  </si>
  <si>
    <t xml:space="preserve">杜逸文  </t>
  </si>
  <si>
    <t>9317</t>
  </si>
  <si>
    <t xml:space="preserve">杜漢學  </t>
  </si>
  <si>
    <t>2545</t>
  </si>
  <si>
    <t xml:space="preserve">杜嘯鴻  </t>
  </si>
  <si>
    <t>5590, 8364, 8422, 8913</t>
  </si>
  <si>
    <t xml:space="preserve">杜耀西  </t>
  </si>
  <si>
    <t>12770</t>
  </si>
  <si>
    <t xml:space="preserve">杜耀志  </t>
  </si>
  <si>
    <t>11388</t>
  </si>
  <si>
    <t xml:space="preserve">杜蘊文  </t>
  </si>
  <si>
    <t>1741</t>
  </si>
  <si>
    <t xml:space="preserve">杏林十八  </t>
  </si>
  <si>
    <t>1620</t>
  </si>
  <si>
    <t xml:space="preserve">步峰  </t>
  </si>
  <si>
    <t>4713</t>
  </si>
  <si>
    <t xml:space="preserve">步葵  </t>
  </si>
  <si>
    <t>1622, 2157, 4885, 5361, 8699, 9409, 11420, 12264</t>
  </si>
  <si>
    <t xml:space="preserve">步語  </t>
  </si>
  <si>
    <t>2824</t>
  </si>
  <si>
    <t xml:space="preserve">汪大勇  </t>
  </si>
  <si>
    <t>5372, 5934, 5976, 6011</t>
  </si>
  <si>
    <t xml:space="preserve">汪少林  </t>
  </si>
  <si>
    <t>5352</t>
  </si>
  <si>
    <t xml:space="preserve">汪兆騫  </t>
  </si>
  <si>
    <t>8235</t>
  </si>
  <si>
    <t xml:space="preserve">汪長明  </t>
  </si>
  <si>
    <t>1570</t>
  </si>
  <si>
    <t xml:space="preserve">汪姿郡  </t>
  </si>
  <si>
    <t>5345</t>
  </si>
  <si>
    <t xml:space="preserve">汪建華  </t>
  </si>
  <si>
    <t>12290</t>
  </si>
  <si>
    <t xml:space="preserve">汪洪生  </t>
  </si>
  <si>
    <t>11818</t>
  </si>
  <si>
    <t xml:space="preserve">汪象華  </t>
  </si>
  <si>
    <t>5035-5036</t>
  </si>
  <si>
    <t xml:space="preserve">汪順寧  </t>
  </si>
  <si>
    <t>1748</t>
  </si>
  <si>
    <t xml:space="preserve">汪甄南  </t>
  </si>
  <si>
    <t xml:space="preserve">汪精衛  </t>
  </si>
  <si>
    <t>2830</t>
  </si>
  <si>
    <t xml:space="preserve">汪毅夫  </t>
  </si>
  <si>
    <t>6005</t>
  </si>
  <si>
    <t xml:space="preserve">汪錦星  </t>
  </si>
  <si>
    <t>7964</t>
  </si>
  <si>
    <t xml:space="preserve">沖本秀  </t>
  </si>
  <si>
    <t>12026-12027, 12150-12155</t>
  </si>
  <si>
    <t xml:space="preserve">沈世鐸  </t>
  </si>
  <si>
    <t>8213</t>
  </si>
  <si>
    <t xml:space="preserve">沈伯素  </t>
  </si>
  <si>
    <t>2725</t>
  </si>
  <si>
    <t xml:space="preserve">沈志華  </t>
  </si>
  <si>
    <t>5554</t>
  </si>
  <si>
    <t xml:space="preserve">沈宗宣  </t>
  </si>
  <si>
    <t>1623</t>
  </si>
  <si>
    <t xml:space="preserve">沈昌國  </t>
  </si>
  <si>
    <t>4534</t>
  </si>
  <si>
    <t xml:space="preserve">沈青  </t>
  </si>
  <si>
    <t>1048</t>
  </si>
  <si>
    <t xml:space="preserve">沈思  </t>
  </si>
  <si>
    <t>1898</t>
  </si>
  <si>
    <t xml:space="preserve">沈振雄  </t>
  </si>
  <si>
    <t>11792</t>
  </si>
  <si>
    <t xml:space="preserve">沈祖堯  </t>
  </si>
  <si>
    <t>8615, 8945</t>
  </si>
  <si>
    <t xml:space="preserve">沈瓞民  </t>
  </si>
  <si>
    <t>1057, 7529-7531</t>
  </si>
  <si>
    <t xml:space="preserve">沈健詩  </t>
  </si>
  <si>
    <t>9405</t>
  </si>
  <si>
    <t xml:space="preserve">沈偉民  </t>
  </si>
  <si>
    <t>5714</t>
  </si>
  <si>
    <t xml:space="preserve">沈從文  </t>
  </si>
  <si>
    <t>6096, 8214</t>
  </si>
  <si>
    <t xml:space="preserve">沈紹勳  </t>
  </si>
  <si>
    <t>8266-8268</t>
  </si>
  <si>
    <t xml:space="preserve">沈琳  </t>
  </si>
  <si>
    <t>5780-5781, 9181-9182</t>
  </si>
  <si>
    <t xml:space="preserve">沈漢勝  </t>
  </si>
  <si>
    <t>2624</t>
  </si>
  <si>
    <t xml:space="preserve">沈寶儀  </t>
  </si>
  <si>
    <t xml:space="preserve">沈騁宇  </t>
  </si>
  <si>
    <t>8761</t>
  </si>
  <si>
    <t xml:space="preserve">沙米  </t>
  </si>
  <si>
    <t>1094-1095, 2704, 4475, 5129, 11361, 11400</t>
  </si>
  <si>
    <t xml:space="preserve">沙浪  </t>
  </si>
  <si>
    <t>5043</t>
  </si>
  <si>
    <t xml:space="preserve">沙發衝浪客  </t>
  </si>
  <si>
    <t>9702</t>
  </si>
  <si>
    <t xml:space="preserve">玖龍紙業(控股)有限公司  </t>
  </si>
  <si>
    <t>11824</t>
  </si>
  <si>
    <t xml:space="preserve">男子  </t>
  </si>
  <si>
    <t>8218</t>
  </si>
  <si>
    <t xml:space="preserve">肖文飛  </t>
  </si>
  <si>
    <t>2167</t>
  </si>
  <si>
    <t xml:space="preserve">肖月生  </t>
  </si>
  <si>
    <t>5857</t>
  </si>
  <si>
    <t xml:space="preserve">肖本亮  </t>
  </si>
  <si>
    <t>5385-5386</t>
  </si>
  <si>
    <t xml:space="preserve">肖建華  </t>
  </si>
  <si>
    <t>4822</t>
  </si>
  <si>
    <t xml:space="preserve">肖映川  </t>
  </si>
  <si>
    <t>4664, 11518</t>
  </si>
  <si>
    <t xml:space="preserve">肖玲彥  </t>
  </si>
  <si>
    <t>8409</t>
  </si>
  <si>
    <t xml:space="preserve">肖國進  </t>
  </si>
  <si>
    <t>8578</t>
  </si>
  <si>
    <t xml:space="preserve">肖復興  </t>
  </si>
  <si>
    <t>7873</t>
  </si>
  <si>
    <t xml:space="preserve">肖慶武  </t>
  </si>
  <si>
    <t>5498</t>
  </si>
  <si>
    <t xml:space="preserve">良心醫學博士  </t>
  </si>
  <si>
    <t>12643</t>
  </si>
  <si>
    <t xml:space="preserve">谷昇  </t>
  </si>
  <si>
    <t>6192</t>
  </si>
  <si>
    <t xml:space="preserve">谷瑞斌  </t>
  </si>
  <si>
    <t>9112</t>
  </si>
  <si>
    <t xml:space="preserve">豆爸  </t>
  </si>
  <si>
    <t>5055</t>
  </si>
  <si>
    <t xml:space="preserve">豆媽  </t>
  </si>
  <si>
    <t xml:space="preserve">貝仲敏  </t>
  </si>
  <si>
    <t>8762</t>
  </si>
  <si>
    <t xml:space="preserve">貝爾達  </t>
  </si>
  <si>
    <t xml:space="preserve">足球鬼谷  </t>
  </si>
  <si>
    <t>11464</t>
  </si>
  <si>
    <t xml:space="preserve">車田正美  </t>
  </si>
  <si>
    <t>12488-12490</t>
  </si>
  <si>
    <t xml:space="preserve">車品覺  </t>
  </si>
  <si>
    <t>2536</t>
  </si>
  <si>
    <t xml:space="preserve">車帝麟  </t>
  </si>
  <si>
    <t>2625</t>
  </si>
  <si>
    <t xml:space="preserve">車建恩  </t>
  </si>
  <si>
    <t>8617, 9243, 9560</t>
  </si>
  <si>
    <t xml:space="preserve">辛文平  </t>
  </si>
  <si>
    <t>2050</t>
  </si>
  <si>
    <t xml:space="preserve">辛鳳琳  </t>
  </si>
  <si>
    <t xml:space="preserve">那樹人  </t>
  </si>
  <si>
    <t>2488</t>
  </si>
  <si>
    <t xml:space="preserve">那鐸  </t>
  </si>
  <si>
    <t>5815</t>
  </si>
  <si>
    <t xml:space="preserve">邢克習  </t>
  </si>
  <si>
    <t>7990</t>
  </si>
  <si>
    <t xml:space="preserve">邢福增  </t>
  </si>
  <si>
    <t>9669</t>
  </si>
  <si>
    <t xml:space="preserve">邦拿  </t>
  </si>
  <si>
    <t>9661-9662</t>
  </si>
  <si>
    <t xml:space="preserve">阮大勇  </t>
  </si>
  <si>
    <t>7461</t>
  </si>
  <si>
    <t xml:space="preserve">阮文生  </t>
  </si>
  <si>
    <t>1648</t>
  </si>
  <si>
    <t xml:space="preserve">阮美賢  </t>
  </si>
  <si>
    <t>8234</t>
  </si>
  <si>
    <t xml:space="preserve">阮家新  </t>
  </si>
  <si>
    <t>5026-5028</t>
  </si>
  <si>
    <t xml:space="preserve">阮國棟  </t>
  </si>
  <si>
    <t>4444</t>
  </si>
  <si>
    <t xml:space="preserve">阮祥毅  </t>
  </si>
  <si>
    <t>5616</t>
  </si>
  <si>
    <t xml:space="preserve">阮晶京  </t>
  </si>
  <si>
    <t>8871</t>
  </si>
  <si>
    <t xml:space="preserve">阮雅瑜  </t>
  </si>
  <si>
    <t>9195</t>
  </si>
  <si>
    <t xml:space="preserve">阮歡  </t>
  </si>
  <si>
    <t>1064</t>
  </si>
  <si>
    <t xml:space="preserve">佘自強  </t>
  </si>
  <si>
    <t>5488</t>
  </si>
  <si>
    <t xml:space="preserve">佘宗明  </t>
  </si>
  <si>
    <t>8605</t>
  </si>
  <si>
    <t xml:space="preserve">佘祥奎  </t>
  </si>
  <si>
    <t>4949</t>
  </si>
  <si>
    <t xml:space="preserve">佚名  </t>
  </si>
  <si>
    <t>12246-12249</t>
  </si>
  <si>
    <t>八畫</t>
  </si>
  <si>
    <t xml:space="preserve">亞比  </t>
  </si>
  <si>
    <t>1073, 1655, 1753, 1789, 8161, 8163, 8368, 9047</t>
  </si>
  <si>
    <t xml:space="preserve">亞火  </t>
  </si>
  <si>
    <t>7805, 9586</t>
  </si>
  <si>
    <t xml:space="preserve">亞洲知識管理學院  </t>
  </si>
  <si>
    <t>5062</t>
  </si>
  <si>
    <t xml:space="preserve">亞樹直  </t>
  </si>
  <si>
    <t xml:space="preserve">京投軌道交通科技控股有限公司  </t>
  </si>
  <si>
    <t>5063</t>
  </si>
  <si>
    <t xml:space="preserve">京阪神ェルマガジソ社  </t>
  </si>
  <si>
    <t>5131</t>
  </si>
  <si>
    <t>8252-8253</t>
  </si>
  <si>
    <t xml:space="preserve">佬訊  </t>
  </si>
  <si>
    <t>1451</t>
  </si>
  <si>
    <t xml:space="preserve">兒童的學習編輯部  </t>
  </si>
  <si>
    <t>9306</t>
  </si>
  <si>
    <t xml:space="preserve">兒童癌病基金  </t>
  </si>
  <si>
    <t>2588</t>
  </si>
  <si>
    <t xml:space="preserve">兩色風景  </t>
  </si>
  <si>
    <t>8048</t>
  </si>
  <si>
    <t xml:space="preserve">協康會  </t>
  </si>
  <si>
    <t>8315</t>
  </si>
  <si>
    <t xml:space="preserve">協鑫新能源控股有限公司  </t>
  </si>
  <si>
    <t>1669, 8263, 11847</t>
  </si>
  <si>
    <t xml:space="preserve">卓永康  </t>
  </si>
  <si>
    <t>2644</t>
  </si>
  <si>
    <t xml:space="preserve">卓明安  </t>
  </si>
  <si>
    <t>2866</t>
  </si>
  <si>
    <t xml:space="preserve">卓格多傑  </t>
  </si>
  <si>
    <t>2017, 6051, 9424</t>
  </si>
  <si>
    <t xml:space="preserve">卓德元  </t>
  </si>
  <si>
    <t>9535</t>
  </si>
  <si>
    <t xml:space="preserve">卓瑩  </t>
  </si>
  <si>
    <t>2048, 5361, 8699, 11420, 12264</t>
  </si>
  <si>
    <t xml:space="preserve">卓曉彤  </t>
  </si>
  <si>
    <t>5536</t>
  </si>
  <si>
    <t xml:space="preserve">周士華  </t>
  </si>
  <si>
    <t xml:space="preserve">周子君  </t>
  </si>
  <si>
    <t>11530, 12164, 12269, 12487</t>
  </si>
  <si>
    <t xml:space="preserve">周子峰  </t>
  </si>
  <si>
    <t>1549</t>
  </si>
  <si>
    <t xml:space="preserve">周子琦  </t>
  </si>
  <si>
    <t>1114</t>
  </si>
  <si>
    <t xml:space="preserve">周子嘉  </t>
  </si>
  <si>
    <t xml:space="preserve">周小華  </t>
  </si>
  <si>
    <t>8794</t>
  </si>
  <si>
    <t xml:space="preserve">周文珺  </t>
  </si>
  <si>
    <t>11903</t>
  </si>
  <si>
    <t xml:space="preserve">周文港  </t>
  </si>
  <si>
    <t>8826</t>
  </si>
  <si>
    <t xml:space="preserve">周卉卉  </t>
  </si>
  <si>
    <t>8155</t>
  </si>
  <si>
    <t xml:space="preserve">周正舉  </t>
  </si>
  <si>
    <t>9168</t>
  </si>
  <si>
    <t xml:space="preserve">周玉珠  </t>
  </si>
  <si>
    <t>5393</t>
  </si>
  <si>
    <t xml:space="preserve">周玉蓮  </t>
  </si>
  <si>
    <t>4662, 7754</t>
  </si>
  <si>
    <t xml:space="preserve">周亦彤  </t>
  </si>
  <si>
    <t>2986</t>
  </si>
  <si>
    <t xml:space="preserve">周仰  </t>
  </si>
  <si>
    <t>11685</t>
  </si>
  <si>
    <t xml:space="preserve">周光明  </t>
  </si>
  <si>
    <t>7465</t>
  </si>
  <si>
    <t xml:space="preserve">周作人  </t>
  </si>
  <si>
    <t>1665-1666, 1726-1728</t>
  </si>
  <si>
    <t xml:space="preserve">周君煜  </t>
  </si>
  <si>
    <t>5679</t>
  </si>
  <si>
    <t xml:space="preserve">周志泉  </t>
  </si>
  <si>
    <t>1943-1946</t>
  </si>
  <si>
    <t xml:space="preserve">周志玲  </t>
  </si>
  <si>
    <t>1821</t>
  </si>
  <si>
    <t xml:space="preserve">周佳榮  </t>
  </si>
  <si>
    <t>1694, 11479</t>
  </si>
  <si>
    <t xml:space="preserve">周怡露  </t>
  </si>
  <si>
    <t>11701</t>
  </si>
  <si>
    <t xml:space="preserve">周明  </t>
  </si>
  <si>
    <t>11681</t>
  </si>
  <si>
    <t xml:space="preserve">周明揚  </t>
  </si>
  <si>
    <t>5922</t>
  </si>
  <si>
    <t xml:space="preserve">周法大  </t>
  </si>
  <si>
    <t>1257</t>
  </si>
  <si>
    <t xml:space="preserve">周金平  </t>
  </si>
  <si>
    <t>12283</t>
  </si>
  <si>
    <t xml:space="preserve">周建江  </t>
  </si>
  <si>
    <t>1760</t>
  </si>
  <si>
    <t xml:space="preserve">周建鵬  </t>
  </si>
  <si>
    <t>5732</t>
  </si>
  <si>
    <t xml:space="preserve">周柬妮  </t>
  </si>
  <si>
    <t>5763</t>
  </si>
  <si>
    <t xml:space="preserve">周軍濤  </t>
  </si>
  <si>
    <t>4529</t>
  </si>
  <si>
    <t xml:space="preserve">周家盈  </t>
  </si>
  <si>
    <t>1954</t>
  </si>
  <si>
    <t xml:space="preserve">周恩輝  </t>
  </si>
  <si>
    <t>12376-12378, 12390, 12395-12397</t>
  </si>
  <si>
    <t xml:space="preserve">周晉卿  </t>
  </si>
  <si>
    <t>1765</t>
  </si>
  <si>
    <t xml:space="preserve">周浩然  </t>
  </si>
  <si>
    <t>2207</t>
  </si>
  <si>
    <t xml:space="preserve">周浩雲  </t>
  </si>
  <si>
    <t>5773</t>
  </si>
  <si>
    <t xml:space="preserve">周海銘  </t>
  </si>
  <si>
    <t xml:space="preserve">周納羽  </t>
  </si>
  <si>
    <t>8272</t>
  </si>
  <si>
    <t xml:space="preserve">周健文  </t>
  </si>
  <si>
    <t>12004</t>
  </si>
  <si>
    <t xml:space="preserve">周健強  </t>
  </si>
  <si>
    <t>9219</t>
  </si>
  <si>
    <t xml:space="preserve">周健榮  </t>
  </si>
  <si>
    <t>7493</t>
  </si>
  <si>
    <t xml:space="preserve">周偉明  </t>
  </si>
  <si>
    <t>9261</t>
  </si>
  <si>
    <t xml:space="preserve">周偉馳  </t>
  </si>
  <si>
    <t>12500</t>
  </si>
  <si>
    <t xml:space="preserve">周國平  </t>
  </si>
  <si>
    <t>7717</t>
  </si>
  <si>
    <t xml:space="preserve">周梓霖  </t>
  </si>
  <si>
    <t>8914</t>
  </si>
  <si>
    <t xml:space="preserve">周淑屏  </t>
  </si>
  <si>
    <t>5461, 5530</t>
  </si>
  <si>
    <t xml:space="preserve">周盛林  </t>
  </si>
  <si>
    <t>5647</t>
  </si>
  <si>
    <t xml:space="preserve">周景山  </t>
  </si>
  <si>
    <t>12214</t>
  </si>
  <si>
    <t xml:space="preserve">周景勳  </t>
  </si>
  <si>
    <t>6039</t>
  </si>
  <si>
    <t xml:space="preserve">周無忌  </t>
  </si>
  <si>
    <t>9310</t>
  </si>
  <si>
    <t xml:space="preserve">周策縱  </t>
  </si>
  <si>
    <t>8569</t>
  </si>
  <si>
    <t xml:space="preserve">周紫宜  </t>
  </si>
  <si>
    <t>7811</t>
  </si>
  <si>
    <t xml:space="preserve">周舒燕  </t>
  </si>
  <si>
    <t>9142</t>
  </si>
  <si>
    <t xml:space="preserve">周裕涵  </t>
  </si>
  <si>
    <t>9234</t>
  </si>
  <si>
    <t xml:space="preserve">周進  </t>
  </si>
  <si>
    <t>6040</t>
  </si>
  <si>
    <t xml:space="preserve">周斌  </t>
  </si>
  <si>
    <t>11778</t>
  </si>
  <si>
    <t xml:space="preserve">周微  </t>
  </si>
  <si>
    <t xml:space="preserve">周瑞雲  </t>
  </si>
  <si>
    <t>12421</t>
  </si>
  <si>
    <t xml:space="preserve">周群雄  </t>
  </si>
  <si>
    <t>9724</t>
  </si>
  <si>
    <t xml:space="preserve">周逸廬  </t>
  </si>
  <si>
    <t>11666, 11679, 12172, 12529, 12608, 12629</t>
  </si>
  <si>
    <t xml:space="preserve">周運源  </t>
  </si>
  <si>
    <t>11851</t>
  </si>
  <si>
    <t xml:space="preserve">周鉉喬  </t>
  </si>
  <si>
    <t>9739</t>
  </si>
  <si>
    <t xml:space="preserve">周榮生  </t>
  </si>
  <si>
    <t>8796</t>
  </si>
  <si>
    <t xml:space="preserve">周榮佳  </t>
  </si>
  <si>
    <t>7940</t>
  </si>
  <si>
    <t xml:space="preserve">周碩  </t>
  </si>
  <si>
    <t>4791</t>
  </si>
  <si>
    <t xml:space="preserve">周翠  </t>
  </si>
  <si>
    <t>11784</t>
  </si>
  <si>
    <t xml:space="preserve">周蜜蜜  </t>
  </si>
  <si>
    <t>1699, 5426, 7605, 11431</t>
  </si>
  <si>
    <t xml:space="preserve">周德豐  </t>
  </si>
  <si>
    <t xml:space="preserve">周潔茹  </t>
  </si>
  <si>
    <t>5339, 8912</t>
  </si>
  <si>
    <t xml:space="preserve">周曉平  </t>
  </si>
  <si>
    <t>11669</t>
  </si>
  <si>
    <t xml:space="preserve">周曉垣  </t>
  </si>
  <si>
    <t>8601</t>
  </si>
  <si>
    <t xml:space="preserve">周曉菁  </t>
  </si>
  <si>
    <t>12495</t>
  </si>
  <si>
    <t xml:space="preserve">周樹芳  </t>
  </si>
  <si>
    <t xml:space="preserve">周積茂  </t>
  </si>
  <si>
    <t>5989</t>
  </si>
  <si>
    <t xml:space="preserve">周蕊  </t>
  </si>
  <si>
    <t>1103, 1752, 2247</t>
  </si>
  <si>
    <t xml:space="preserve">周麗花  </t>
  </si>
  <si>
    <t>12010</t>
  </si>
  <si>
    <t xml:space="preserve">周贇  </t>
  </si>
  <si>
    <t>9579</t>
  </si>
  <si>
    <t xml:space="preserve">周耀輝  </t>
  </si>
  <si>
    <t>8656</t>
  </si>
  <si>
    <t xml:space="preserve">周躍平  </t>
  </si>
  <si>
    <t xml:space="preserve">周權  </t>
  </si>
  <si>
    <t>7490</t>
  </si>
  <si>
    <t xml:space="preserve">周顯  </t>
  </si>
  <si>
    <t>1714-1716, 5123, 5390-5391</t>
  </si>
  <si>
    <t xml:space="preserve">和民強  </t>
  </si>
  <si>
    <t>12658</t>
  </si>
  <si>
    <t xml:space="preserve">和智右桂  </t>
  </si>
  <si>
    <t>5044</t>
  </si>
  <si>
    <t xml:space="preserve">夜‧傑夫  </t>
  </si>
  <si>
    <t>7749</t>
  </si>
  <si>
    <t xml:space="preserve">夜櫻  </t>
  </si>
  <si>
    <t>9126</t>
  </si>
  <si>
    <t xml:space="preserve">奔石‧周  </t>
  </si>
  <si>
    <t>5054</t>
  </si>
  <si>
    <t xml:space="preserve">奉寒青  </t>
  </si>
  <si>
    <t>5587</t>
  </si>
  <si>
    <t xml:space="preserve">奉愛家園畫報社  </t>
  </si>
  <si>
    <t>1411</t>
  </si>
  <si>
    <t xml:space="preserve">奉榮梅  </t>
  </si>
  <si>
    <t xml:space="preserve">奇美  </t>
  </si>
  <si>
    <t>12685</t>
  </si>
  <si>
    <t xml:space="preserve">奇峰  </t>
  </si>
  <si>
    <t>1674</t>
  </si>
  <si>
    <t xml:space="preserve">孟昭強  </t>
  </si>
  <si>
    <t>4985</t>
  </si>
  <si>
    <t xml:space="preserve">孟飛  </t>
  </si>
  <si>
    <t>12538</t>
  </si>
  <si>
    <t xml:space="preserve">孟陶  </t>
  </si>
  <si>
    <t>2387</t>
  </si>
  <si>
    <t xml:space="preserve">孟皓珣  </t>
  </si>
  <si>
    <t>2869</t>
  </si>
  <si>
    <t xml:space="preserve">孟黎  </t>
  </si>
  <si>
    <t>6168</t>
  </si>
  <si>
    <t xml:space="preserve">孟憲忠  </t>
  </si>
  <si>
    <t>9190</t>
  </si>
  <si>
    <t xml:space="preserve">孟曉  </t>
  </si>
  <si>
    <t>1119</t>
  </si>
  <si>
    <t xml:space="preserve">孟繁彪  </t>
  </si>
  <si>
    <t>8296</t>
  </si>
  <si>
    <t xml:space="preserve">季月康  </t>
  </si>
  <si>
    <t>4705, 6101</t>
  </si>
  <si>
    <t xml:space="preserve">季風  </t>
  </si>
  <si>
    <t>7885, 9197</t>
  </si>
  <si>
    <t xml:space="preserve">季理真  </t>
  </si>
  <si>
    <t>1341</t>
  </si>
  <si>
    <t xml:space="preserve">季達  </t>
  </si>
  <si>
    <t xml:space="preserve">季德源  </t>
  </si>
  <si>
    <t>12160</t>
  </si>
  <si>
    <t xml:space="preserve">孤泣  </t>
  </si>
  <si>
    <t>4673, 5088, 5580-5581, 6160, 8160, 8866-8867, 9057, 9489, 9665-9666, 11747</t>
  </si>
  <si>
    <t xml:space="preserve">宗喀巴大師  </t>
  </si>
  <si>
    <t xml:space="preserve">尚竹  </t>
  </si>
  <si>
    <t>5060</t>
  </si>
  <si>
    <t xml:space="preserve">尚偉  </t>
  </si>
  <si>
    <t>11863</t>
  </si>
  <si>
    <t xml:space="preserve">尚雲峰  </t>
  </si>
  <si>
    <t>11912</t>
  </si>
  <si>
    <t xml:space="preserve">尚曉華  </t>
  </si>
  <si>
    <t xml:space="preserve">屈明月  </t>
  </si>
  <si>
    <t xml:space="preserve">屈穎妍  </t>
  </si>
  <si>
    <t>8552, 8836, 9645</t>
  </si>
  <si>
    <t xml:space="preserve">岸本齊史  </t>
  </si>
  <si>
    <t xml:space="preserve">岩井俊憲  </t>
  </si>
  <si>
    <t xml:space="preserve">岩田健太郎  </t>
  </si>
  <si>
    <t xml:space="preserve">岩明均  </t>
  </si>
  <si>
    <t>12212-12213, 12519</t>
  </si>
  <si>
    <t xml:space="preserve">岩原裕二  </t>
  </si>
  <si>
    <t xml:space="preserve">岩﨑啓子  </t>
  </si>
  <si>
    <t>8894</t>
  </si>
  <si>
    <t xml:space="preserve">幸榮  </t>
  </si>
  <si>
    <t>1335</t>
  </si>
  <si>
    <t xml:space="preserve">延吉市統計局  </t>
  </si>
  <si>
    <t>4461</t>
  </si>
  <si>
    <t xml:space="preserve">延邊州統計局  </t>
  </si>
  <si>
    <t>4462</t>
  </si>
  <si>
    <t xml:space="preserve">延邊攝影家協會  </t>
  </si>
  <si>
    <t>5589</t>
  </si>
  <si>
    <t xml:space="preserve">彼岸童書  </t>
  </si>
  <si>
    <t xml:space="preserve">彼傑, 弗洛希安  </t>
  </si>
  <si>
    <t xml:space="preserve">忽思慧  </t>
  </si>
  <si>
    <t>9025</t>
  </si>
  <si>
    <t xml:space="preserve">房純如  </t>
  </si>
  <si>
    <t>5100-5104</t>
  </si>
  <si>
    <t xml:space="preserve">承建英  </t>
  </si>
  <si>
    <t>1628, 2863-2864</t>
  </si>
  <si>
    <t xml:space="preserve">拓植社編輯組  </t>
  </si>
  <si>
    <t>4702, 4777, 5245, 5646, 6065, 6067-6068</t>
  </si>
  <si>
    <t xml:space="preserve">拓植社翻譯組  </t>
  </si>
  <si>
    <t>4552-4555</t>
  </si>
  <si>
    <t xml:space="preserve">招小波  </t>
  </si>
  <si>
    <t>7594</t>
  </si>
  <si>
    <t xml:space="preserve">招商局港口控股有限公司  </t>
  </si>
  <si>
    <t>5105</t>
  </si>
  <si>
    <t xml:space="preserve">於是乎  </t>
  </si>
  <si>
    <t>11878</t>
  </si>
  <si>
    <t xml:space="preserve">昆寶軍  </t>
  </si>
  <si>
    <t>11879</t>
  </si>
  <si>
    <t xml:space="preserve">明子  </t>
  </si>
  <si>
    <t>2158</t>
  </si>
  <si>
    <t xml:space="preserve">明日藝術教育機構  </t>
  </si>
  <si>
    <t>11417, 11419, 11421-11422, 11424, 11434-11435, 11624, 11702, 11728, 11782, 12038, 12636-12637, 12794</t>
  </si>
  <si>
    <t xml:space="preserve">明夷  </t>
  </si>
  <si>
    <t>7737-7739</t>
  </si>
  <si>
    <t xml:space="preserve">明朗兒  </t>
  </si>
  <si>
    <t>11715</t>
  </si>
  <si>
    <t xml:space="preserve">明報出版社編輯部  </t>
  </si>
  <si>
    <t>7487</t>
  </si>
  <si>
    <t xml:space="preserve">明新  </t>
  </si>
  <si>
    <t>1327</t>
  </si>
  <si>
    <t xml:space="preserve">明暘禪師  </t>
  </si>
  <si>
    <t>11881</t>
  </si>
  <si>
    <t xml:space="preserve">明燈山人  </t>
  </si>
  <si>
    <t>9223-9224</t>
  </si>
  <si>
    <t xml:space="preserve">易以開  </t>
  </si>
  <si>
    <t>7790</t>
  </si>
  <si>
    <t xml:space="preserve">易孟之  </t>
  </si>
  <si>
    <t>5120</t>
  </si>
  <si>
    <t xml:space="preserve">易昌波  </t>
  </si>
  <si>
    <t>1474</t>
  </si>
  <si>
    <t xml:space="preserve">易優  </t>
  </si>
  <si>
    <t>1794</t>
  </si>
  <si>
    <t xml:space="preserve">易曦  </t>
  </si>
  <si>
    <t>2613</t>
  </si>
  <si>
    <t xml:space="preserve">杰夫  </t>
  </si>
  <si>
    <t>9601</t>
  </si>
  <si>
    <t xml:space="preserve">杰赫  </t>
  </si>
  <si>
    <t>4953-4954, 11719</t>
  </si>
  <si>
    <t xml:space="preserve">林, 蘇西  </t>
  </si>
  <si>
    <t>4965</t>
  </si>
  <si>
    <t xml:space="preserve">林一鳴  </t>
  </si>
  <si>
    <t>5124-5125</t>
  </si>
  <si>
    <t xml:space="preserve">林二汪  </t>
  </si>
  <si>
    <t>7823</t>
  </si>
  <si>
    <t xml:space="preserve">林千惠  </t>
  </si>
  <si>
    <t>8238</t>
  </si>
  <si>
    <t xml:space="preserve">林夕  </t>
  </si>
  <si>
    <t>8128, 8166, 8245, 8488, 8895</t>
  </si>
  <si>
    <t xml:space="preserve">林子  </t>
  </si>
  <si>
    <t>1656</t>
  </si>
  <si>
    <t xml:space="preserve">林小宇  </t>
  </si>
  <si>
    <t>11948</t>
  </si>
  <si>
    <t xml:space="preserve">林川  </t>
  </si>
  <si>
    <t>11939</t>
  </si>
  <si>
    <t xml:space="preserve">林丹霞  </t>
  </si>
  <si>
    <t>2861</t>
  </si>
  <si>
    <t xml:space="preserve">林元茂  </t>
  </si>
  <si>
    <t>4847</t>
  </si>
  <si>
    <t xml:space="preserve">林允中  </t>
  </si>
  <si>
    <t>9274</t>
  </si>
  <si>
    <t xml:space="preserve">林心  </t>
  </si>
  <si>
    <t>9121</t>
  </si>
  <si>
    <t xml:space="preserve">林文韜  </t>
  </si>
  <si>
    <t>2056</t>
  </si>
  <si>
    <t xml:space="preserve">林日葵  </t>
  </si>
  <si>
    <t>1074, 11390</t>
  </si>
  <si>
    <t xml:space="preserve">林以庭  </t>
  </si>
  <si>
    <t xml:space="preserve">林占士  </t>
  </si>
  <si>
    <t>1613</t>
  </si>
  <si>
    <t xml:space="preserve">林本利  </t>
  </si>
  <si>
    <t>8194, 8333, 9271, 12177</t>
  </si>
  <si>
    <t xml:space="preserve">林正財  </t>
  </si>
  <si>
    <t>12819</t>
  </si>
  <si>
    <t xml:space="preserve">林永傑  </t>
  </si>
  <si>
    <t>5835-5837, 8437-8439, 9257-9258, 9680-9681</t>
  </si>
  <si>
    <t xml:space="preserve">林皮  </t>
  </si>
  <si>
    <t>2672, 5229</t>
  </si>
  <si>
    <t xml:space="preserve">林立偉  </t>
  </si>
  <si>
    <t>8127</t>
  </si>
  <si>
    <t xml:space="preserve">林仰中  </t>
  </si>
  <si>
    <t>1695</t>
  </si>
  <si>
    <t xml:space="preserve">林宇和  </t>
  </si>
  <si>
    <t>2655</t>
  </si>
  <si>
    <t xml:space="preserve">林行止  </t>
  </si>
  <si>
    <t>2461, 2807</t>
  </si>
  <si>
    <t xml:space="preserve">林玎玎  </t>
  </si>
  <si>
    <t>1115, 1120, 1185, 1295, 1351, 1430, 2540</t>
  </si>
  <si>
    <t xml:space="preserve">林佛駒  </t>
  </si>
  <si>
    <t>1698</t>
  </si>
  <si>
    <t xml:space="preserve">林作  </t>
  </si>
  <si>
    <t>9721</t>
  </si>
  <si>
    <t xml:space="preserve">林克山  </t>
  </si>
  <si>
    <t>8658</t>
  </si>
  <si>
    <t xml:space="preserve">林克倫  </t>
  </si>
  <si>
    <t>2667</t>
  </si>
  <si>
    <t xml:space="preserve">林孝庭  </t>
  </si>
  <si>
    <t xml:space="preserve">林志海  </t>
  </si>
  <si>
    <t>8406</t>
  </si>
  <si>
    <t xml:space="preserve">林志超  </t>
  </si>
  <si>
    <t>8023</t>
  </si>
  <si>
    <t xml:space="preserve">林更元  </t>
  </si>
  <si>
    <t>5423</t>
  </si>
  <si>
    <t xml:space="preserve">林啓中  </t>
  </si>
  <si>
    <t>7475</t>
  </si>
  <si>
    <t xml:space="preserve">林亞  </t>
  </si>
  <si>
    <t>5667</t>
  </si>
  <si>
    <t xml:space="preserve">林佳佳  </t>
  </si>
  <si>
    <t>5703</t>
  </si>
  <si>
    <t xml:space="preserve">林佩芬  </t>
  </si>
  <si>
    <t>5001-5006</t>
  </si>
  <si>
    <t xml:space="preserve">林其烺  </t>
  </si>
  <si>
    <t>1562</t>
  </si>
  <si>
    <t xml:space="preserve">林孟平  </t>
  </si>
  <si>
    <t>2519</t>
  </si>
  <si>
    <t xml:space="preserve">林季妤  </t>
  </si>
  <si>
    <t xml:space="preserve">林明暉  </t>
  </si>
  <si>
    <t>2469</t>
  </si>
  <si>
    <t xml:space="preserve">林松輝  </t>
  </si>
  <si>
    <t>11591</t>
  </si>
  <si>
    <t xml:space="preserve">林俊彬  </t>
  </si>
  <si>
    <t>9284-9286</t>
  </si>
  <si>
    <t xml:space="preserve">林帝浣  </t>
  </si>
  <si>
    <t>4471</t>
  </si>
  <si>
    <t xml:space="preserve">林建才  </t>
  </si>
  <si>
    <t>2512</t>
  </si>
  <si>
    <t xml:space="preserve">林思為  </t>
  </si>
  <si>
    <t>8377</t>
  </si>
  <si>
    <t xml:space="preserve">林美婷  </t>
  </si>
  <si>
    <t>8717</t>
  </si>
  <si>
    <t xml:space="preserve">林美惠  </t>
  </si>
  <si>
    <t xml:space="preserve">林美愛  </t>
  </si>
  <si>
    <t>11514</t>
  </si>
  <si>
    <t xml:space="preserve">林韋言  </t>
  </si>
  <si>
    <t>6162</t>
  </si>
  <si>
    <t xml:space="preserve">林珈如  </t>
  </si>
  <si>
    <t>9534</t>
  </si>
  <si>
    <t xml:space="preserve">林原昭  </t>
  </si>
  <si>
    <t>8444</t>
  </si>
  <si>
    <t xml:space="preserve">林圃  </t>
  </si>
  <si>
    <t>11579</t>
  </si>
  <si>
    <t xml:space="preserve">林浩怡  </t>
  </si>
  <si>
    <t>8028, 8981</t>
  </si>
  <si>
    <t xml:space="preserve">林浩琛  </t>
  </si>
  <si>
    <t>7500</t>
  </si>
  <si>
    <t xml:space="preserve">林珮渝  </t>
  </si>
  <si>
    <t>8695</t>
  </si>
  <si>
    <t xml:space="preserve">林馬克  </t>
  </si>
  <si>
    <t xml:space="preserve">林高毅  </t>
  </si>
  <si>
    <t>2556, 9266</t>
  </si>
  <si>
    <t xml:space="preserve">林健娜  </t>
  </si>
  <si>
    <t>11839</t>
  </si>
  <si>
    <t xml:space="preserve">林偉欣  </t>
  </si>
  <si>
    <t>12162</t>
  </si>
  <si>
    <t xml:space="preserve">林偉業  </t>
  </si>
  <si>
    <t>5319-5323</t>
  </si>
  <si>
    <t xml:space="preserve">林曼叔  </t>
  </si>
  <si>
    <t>1917</t>
  </si>
  <si>
    <t xml:space="preserve">林曼曼  </t>
  </si>
  <si>
    <t>11548</t>
  </si>
  <si>
    <t xml:space="preserve">林國良  </t>
  </si>
  <si>
    <t>4736</t>
  </si>
  <si>
    <t xml:space="preserve">林國強  </t>
  </si>
  <si>
    <t>2932</t>
  </si>
  <si>
    <t xml:space="preserve">林國誠  </t>
  </si>
  <si>
    <t>7751</t>
  </si>
  <si>
    <t xml:space="preserve">林紹濘  </t>
  </si>
  <si>
    <t>8973</t>
  </si>
  <si>
    <t xml:space="preserve">林崗  </t>
  </si>
  <si>
    <t>11527, 12127, 12130</t>
  </si>
  <si>
    <t xml:space="preserve">林創成  </t>
  </si>
  <si>
    <t>9568</t>
  </si>
  <si>
    <t xml:space="preserve">林嵐  </t>
  </si>
  <si>
    <t xml:space="preserve">林斯茵  </t>
  </si>
  <si>
    <t>5186, 5188, 5190, 5192, 5194, 5196, 5955, 5957, 5959, 5961, 5963, 5965</t>
  </si>
  <si>
    <t xml:space="preserve">林琳  </t>
  </si>
  <si>
    <t>5226, 5476, 5541, 5643, 5812, 6016</t>
  </si>
  <si>
    <t xml:space="preserve">林詠琛  </t>
  </si>
  <si>
    <t>2175, 8787</t>
  </si>
  <si>
    <t xml:space="preserve">林雅  </t>
  </si>
  <si>
    <t xml:space="preserve">林雅彥  </t>
  </si>
  <si>
    <t>5651</t>
  </si>
  <si>
    <t xml:space="preserve">林順利  </t>
  </si>
  <si>
    <t>1734, 5167</t>
  </si>
  <si>
    <t xml:space="preserve">林馮淑冰  </t>
  </si>
  <si>
    <t>1442</t>
  </si>
  <si>
    <t xml:space="preserve">林琬清  </t>
  </si>
  <si>
    <t>8996, 9748, 12035, 12313</t>
  </si>
  <si>
    <t xml:space="preserve">林傳宗  </t>
  </si>
  <si>
    <t>4671</t>
  </si>
  <si>
    <t xml:space="preserve">林廉恩  </t>
  </si>
  <si>
    <t>5155</t>
  </si>
  <si>
    <t xml:space="preserve">林楚吟  </t>
  </si>
  <si>
    <t>8678</t>
  </si>
  <si>
    <t xml:space="preserve">林楚菊  </t>
  </si>
  <si>
    <t>9065</t>
  </si>
  <si>
    <t xml:space="preserve">林楊  </t>
  </si>
  <si>
    <t>1858-1859</t>
  </si>
  <si>
    <t xml:space="preserve">林業慶  </t>
  </si>
  <si>
    <t>9237-9240</t>
  </si>
  <si>
    <t xml:space="preserve">林溢欣  </t>
  </si>
  <si>
    <t>7995</t>
  </si>
  <si>
    <t xml:space="preserve">林溢欣及其學術團隊  </t>
  </si>
  <si>
    <t>9082-9083</t>
  </si>
  <si>
    <t xml:space="preserve">林溢欣及學術團隊  </t>
  </si>
  <si>
    <t>7703, 7808</t>
  </si>
  <si>
    <t xml:space="preserve">林瑞琪  </t>
  </si>
  <si>
    <t>1032</t>
  </si>
  <si>
    <t xml:space="preserve">林萬寬  </t>
  </si>
  <si>
    <t xml:space="preserve">林靖風  </t>
  </si>
  <si>
    <t>5872</t>
  </si>
  <si>
    <t xml:space="preserve">林暐皓  </t>
  </si>
  <si>
    <t xml:space="preserve">林嘉欣  </t>
  </si>
  <si>
    <t>5248</t>
  </si>
  <si>
    <t xml:space="preserve">林嘉莉  </t>
  </si>
  <si>
    <t>5126</t>
  </si>
  <si>
    <t xml:space="preserve">林壽康  </t>
  </si>
  <si>
    <t xml:space="preserve">林榕  </t>
  </si>
  <si>
    <t xml:space="preserve">林榮洪  </t>
  </si>
  <si>
    <t>2075</t>
  </si>
  <si>
    <t xml:space="preserve">林爾  </t>
  </si>
  <si>
    <t>9123</t>
  </si>
  <si>
    <t xml:space="preserve">林綸詩  </t>
  </si>
  <si>
    <t>2013, 5380</t>
  </si>
  <si>
    <t xml:space="preserve">林禕穠  </t>
  </si>
  <si>
    <t xml:space="preserve">林德成  </t>
  </si>
  <si>
    <t>6003</t>
  </si>
  <si>
    <t xml:space="preserve">林慧心  </t>
  </si>
  <si>
    <t xml:space="preserve">林慧萍  </t>
  </si>
  <si>
    <t>5440</t>
  </si>
  <si>
    <t xml:space="preserve">林慧齡  </t>
  </si>
  <si>
    <t>8581-8583, 12105</t>
  </si>
  <si>
    <t xml:space="preserve">林澄江  </t>
  </si>
  <si>
    <t>11325, 11415, 11441, 11443, 11643-11645, 11743, 11927, 12366, 12763, 12774</t>
  </si>
  <si>
    <t xml:space="preserve">林賢治  </t>
  </si>
  <si>
    <t>7787</t>
  </si>
  <si>
    <t xml:space="preserve">林鄧碧霞  </t>
  </si>
  <si>
    <t>9079-9080</t>
  </si>
  <si>
    <t xml:space="preserve">林學忠  </t>
  </si>
  <si>
    <t>8408</t>
  </si>
  <si>
    <t xml:space="preserve">林曉容  </t>
  </si>
  <si>
    <t>8401</t>
  </si>
  <si>
    <t xml:space="preserve">林燕妮  </t>
  </si>
  <si>
    <t>8741</t>
  </si>
  <si>
    <t xml:space="preserve">林燕青  </t>
  </si>
  <si>
    <t xml:space="preserve">林霖  </t>
  </si>
  <si>
    <t>8527</t>
  </si>
  <si>
    <t xml:space="preserve">林聲本  </t>
  </si>
  <si>
    <t>2577</t>
  </si>
  <si>
    <t xml:space="preserve">林駿強  </t>
  </si>
  <si>
    <t>8725</t>
  </si>
  <si>
    <t xml:space="preserve">林駿鴻  </t>
  </si>
  <si>
    <t>1082, 5388-5389, 8967</t>
  </si>
  <si>
    <t xml:space="preserve">林禮賢  </t>
  </si>
  <si>
    <t>2044</t>
  </si>
  <si>
    <t xml:space="preserve">林曜霆  </t>
  </si>
  <si>
    <t xml:space="preserve">林麗卿  </t>
  </si>
  <si>
    <t>1772-1775</t>
  </si>
  <si>
    <t xml:space="preserve">林巍  </t>
  </si>
  <si>
    <t>7828</t>
  </si>
  <si>
    <t xml:space="preserve">林巍翰  </t>
  </si>
  <si>
    <t>7877, 12103</t>
  </si>
  <si>
    <t xml:space="preserve">林露娟  </t>
  </si>
  <si>
    <t>11827</t>
  </si>
  <si>
    <t xml:space="preserve">東之風  </t>
  </si>
  <si>
    <t>8586</t>
  </si>
  <si>
    <t xml:space="preserve">東之寶術數研究部  </t>
  </si>
  <si>
    <t>12425</t>
  </si>
  <si>
    <t xml:space="preserve">東方日報副刊編輯委員會  </t>
  </si>
  <si>
    <t>1720, 6172, 6211, 9703, 9707, 12698, 12865</t>
  </si>
  <si>
    <t xml:space="preserve">東方海外(國際)有限公司  </t>
  </si>
  <si>
    <t>5127</t>
  </si>
  <si>
    <t xml:space="preserve">東尼  </t>
  </si>
  <si>
    <t>5704, 8139</t>
  </si>
  <si>
    <t xml:space="preserve">東平岡  </t>
  </si>
  <si>
    <t>5247</t>
  </si>
  <si>
    <t xml:space="preserve">東平湖管理局東平管理局  </t>
  </si>
  <si>
    <t>1702</t>
  </si>
  <si>
    <t xml:space="preserve">東玉  </t>
  </si>
  <si>
    <t>1289</t>
  </si>
  <si>
    <t xml:space="preserve">東江環保股份有限公司  </t>
  </si>
  <si>
    <t>5128</t>
  </si>
  <si>
    <t xml:space="preserve">東京慈惠會醫科大學附屬病院營養部  </t>
  </si>
  <si>
    <t>2789</t>
  </si>
  <si>
    <t xml:space="preserve">東明  </t>
  </si>
  <si>
    <t>1319</t>
  </si>
  <si>
    <t xml:space="preserve">東東  </t>
  </si>
  <si>
    <t xml:space="preserve">東波  </t>
  </si>
  <si>
    <t>9421</t>
  </si>
  <si>
    <t xml:space="preserve">東昇  </t>
  </si>
  <si>
    <t>12096</t>
  </si>
  <si>
    <t xml:space="preserve">東南西北高飛客  </t>
  </si>
  <si>
    <t>11515</t>
  </si>
  <si>
    <t xml:space="preserve">東堂泉  </t>
  </si>
  <si>
    <t>5806</t>
  </si>
  <si>
    <t xml:space="preserve">東莞市文學藝術界聯合會  </t>
  </si>
  <si>
    <t>1668, 2342</t>
  </si>
  <si>
    <t xml:space="preserve">東莞市虎門鎮文學藝術界聯合會  </t>
  </si>
  <si>
    <t>1668</t>
  </si>
  <si>
    <t xml:space="preserve">東莞市書法家協會  </t>
  </si>
  <si>
    <t xml:space="preserve">東莞市攝影家協會  </t>
  </si>
  <si>
    <t>2342</t>
  </si>
  <si>
    <t xml:space="preserve">東莞蚝崗遺址博物館  </t>
  </si>
  <si>
    <t>1705</t>
  </si>
  <si>
    <t xml:space="preserve">東華三院戒煙綜合服務中心  </t>
  </si>
  <si>
    <t>11746</t>
  </si>
  <si>
    <t xml:space="preserve">東華三院渣打香港150週年慈善基金長者智晴坊  </t>
  </si>
  <si>
    <t>2586</t>
  </si>
  <si>
    <t xml:space="preserve">東華三院圓滿人生服務  </t>
  </si>
  <si>
    <t>11368</t>
  </si>
  <si>
    <t xml:space="preserve">東華三院賽馬會復康中心關注智障人士失智症工作小組  </t>
  </si>
  <si>
    <t>5586</t>
  </si>
  <si>
    <t xml:space="preserve">東奧會計在線  </t>
  </si>
  <si>
    <t>11696, 12128</t>
  </si>
  <si>
    <t xml:space="preserve">東瑞  </t>
  </si>
  <si>
    <t>11866, 12077, 12169, 12251</t>
  </si>
  <si>
    <t xml:space="preserve">板垣惠介  </t>
  </si>
  <si>
    <t>11393-11396</t>
  </si>
  <si>
    <t xml:space="preserve">松下裕介  </t>
  </si>
  <si>
    <t>1710</t>
  </si>
  <si>
    <t xml:space="preserve">松山美紗  </t>
  </si>
  <si>
    <t>1602</t>
  </si>
  <si>
    <t xml:space="preserve">松本康  </t>
  </si>
  <si>
    <t>5516</t>
  </si>
  <si>
    <t xml:space="preserve">松田充弘  </t>
  </si>
  <si>
    <t xml:space="preserve">松原由幸  </t>
  </si>
  <si>
    <t>5350</t>
  </si>
  <si>
    <t xml:space="preserve">松陽子  </t>
  </si>
  <si>
    <t>8884</t>
  </si>
  <si>
    <t xml:space="preserve">松鼠少兒  </t>
  </si>
  <si>
    <t>6199, 6201</t>
  </si>
  <si>
    <t xml:space="preserve">松瀨學  </t>
  </si>
  <si>
    <t>2952</t>
  </si>
  <si>
    <t xml:space="preserve">武田正倫  </t>
  </si>
  <si>
    <t>1421</t>
  </si>
  <si>
    <t xml:space="preserve">武田和久  </t>
  </si>
  <si>
    <t xml:space="preserve">武田雙雲  </t>
  </si>
  <si>
    <t xml:space="preserve">武在平  </t>
  </si>
  <si>
    <t>1320</t>
  </si>
  <si>
    <t xml:space="preserve">武宏偉  </t>
  </si>
  <si>
    <t>5397</t>
  </si>
  <si>
    <t xml:space="preserve">武茂昌  </t>
  </si>
  <si>
    <t xml:space="preserve">武國忠  </t>
  </si>
  <si>
    <t>12149</t>
  </si>
  <si>
    <t xml:space="preserve">武智  </t>
  </si>
  <si>
    <t>2413, 4614, 8251</t>
  </si>
  <si>
    <t xml:space="preserve">武漢大學中文系一九七八級  </t>
  </si>
  <si>
    <t>4942</t>
  </si>
  <si>
    <t xml:space="preserve">武寶民  </t>
  </si>
  <si>
    <t>8001</t>
  </si>
  <si>
    <t xml:space="preserve">河子蕊  </t>
  </si>
  <si>
    <t>8478</t>
  </si>
  <si>
    <t xml:space="preserve">河井大志  </t>
  </si>
  <si>
    <t xml:space="preserve">河田真誠  </t>
  </si>
  <si>
    <t>5425</t>
  </si>
  <si>
    <t xml:space="preserve">河洛  </t>
  </si>
  <si>
    <t>12219</t>
  </si>
  <si>
    <t xml:space="preserve">法光  </t>
  </si>
  <si>
    <t>8387</t>
  </si>
  <si>
    <t xml:space="preserve">法忍法師  </t>
  </si>
  <si>
    <t xml:space="preserve">法尊法師  </t>
  </si>
  <si>
    <t xml:space="preserve">知信陽光  </t>
  </si>
  <si>
    <t>7538-7545</t>
  </si>
  <si>
    <t xml:space="preserve">社區發展陣線  </t>
  </si>
  <si>
    <t>12611</t>
  </si>
  <si>
    <t xml:space="preserve">祁永華  </t>
  </si>
  <si>
    <t>8678, 9079-9080</t>
  </si>
  <si>
    <t xml:space="preserve">祁雲川  </t>
  </si>
  <si>
    <t>2333</t>
  </si>
  <si>
    <t xml:space="preserve">祁新芝  </t>
  </si>
  <si>
    <t>1420</t>
  </si>
  <si>
    <t xml:space="preserve">空心菜  </t>
  </si>
  <si>
    <t>1419</t>
  </si>
  <si>
    <t xml:space="preserve">空知英秋  </t>
  </si>
  <si>
    <t>2592, 9292, 12606</t>
  </si>
  <si>
    <t xml:space="preserve">竺家榮  </t>
  </si>
  <si>
    <t>7512</t>
  </si>
  <si>
    <t xml:space="preserve">肥丁  </t>
  </si>
  <si>
    <t>7452</t>
  </si>
  <si>
    <t xml:space="preserve">舍禾  </t>
  </si>
  <si>
    <t>12546</t>
  </si>
  <si>
    <t xml:space="preserve">芳姐  </t>
  </si>
  <si>
    <t>2703</t>
  </si>
  <si>
    <t xml:space="preserve">芝麻羔  </t>
  </si>
  <si>
    <t>7759, 8768</t>
  </si>
  <si>
    <t xml:space="preserve">花生  </t>
  </si>
  <si>
    <t xml:space="preserve">虎爸  </t>
  </si>
  <si>
    <t>5632</t>
  </si>
  <si>
    <t xml:space="preserve">邵志堯  </t>
  </si>
  <si>
    <t xml:space="preserve">邵承偉  </t>
  </si>
  <si>
    <t>11727</t>
  </si>
  <si>
    <t xml:space="preserve">邵思敏  </t>
  </si>
  <si>
    <t>9671</t>
  </si>
  <si>
    <t xml:space="preserve">邵家臻  </t>
  </si>
  <si>
    <t>8162</t>
  </si>
  <si>
    <t xml:space="preserve">邵晨  </t>
  </si>
  <si>
    <t>8372</t>
  </si>
  <si>
    <t xml:space="preserve">邵毓云  </t>
  </si>
  <si>
    <t>8254</t>
  </si>
  <si>
    <t xml:space="preserve">邵慧君  </t>
  </si>
  <si>
    <t xml:space="preserve">邱天英  </t>
  </si>
  <si>
    <t>12041</t>
  </si>
  <si>
    <t xml:space="preserve">邱少彬  </t>
  </si>
  <si>
    <t>11487-11489</t>
  </si>
  <si>
    <t xml:space="preserve">邱立本  </t>
  </si>
  <si>
    <t>9694</t>
  </si>
  <si>
    <t xml:space="preserve">邱國光  </t>
  </si>
  <si>
    <t>9311, 11598</t>
  </si>
  <si>
    <t xml:space="preserve">邱淑怡  </t>
  </si>
  <si>
    <t>8588</t>
  </si>
  <si>
    <t xml:space="preserve">邱逸  </t>
  </si>
  <si>
    <t>4971, 7606</t>
  </si>
  <si>
    <t xml:space="preserve">邱道隆  </t>
  </si>
  <si>
    <t>2189</t>
  </si>
  <si>
    <t xml:space="preserve">邱福龍  </t>
  </si>
  <si>
    <t>9509-9512</t>
  </si>
  <si>
    <t xml:space="preserve">邱銘熙  </t>
  </si>
  <si>
    <t>1209, 7713, 8220-8222</t>
  </si>
  <si>
    <t xml:space="preserve">采薇  </t>
  </si>
  <si>
    <t xml:space="preserve">金大姐  </t>
  </si>
  <si>
    <t>2320</t>
  </si>
  <si>
    <t xml:space="preserve">金水主  </t>
  </si>
  <si>
    <t>8712</t>
  </si>
  <si>
    <t xml:space="preserve">金水現  </t>
  </si>
  <si>
    <t>8456, 8458</t>
  </si>
  <si>
    <t xml:space="preserve">金成和  </t>
  </si>
  <si>
    <t>4535</t>
  </si>
  <si>
    <t xml:space="preserve">金利  </t>
  </si>
  <si>
    <t>8721</t>
  </si>
  <si>
    <t xml:space="preserve">金志偉  </t>
  </si>
  <si>
    <t>5585</t>
  </si>
  <si>
    <t xml:space="preserve">金沖及  </t>
  </si>
  <si>
    <t>1416</t>
  </si>
  <si>
    <t xml:space="preserve">金沙中國有限公司  </t>
  </si>
  <si>
    <t>5181, 8373</t>
  </si>
  <si>
    <t xml:space="preserve">金秀珉  </t>
  </si>
  <si>
    <t>2374</t>
  </si>
  <si>
    <t xml:space="preserve">金炳完  </t>
  </si>
  <si>
    <t xml:space="preserve">金玲彥  </t>
  </si>
  <si>
    <t xml:space="preserve">金美花  </t>
  </si>
  <si>
    <t>4731</t>
  </si>
  <si>
    <t xml:space="preserve">金美珍  </t>
  </si>
  <si>
    <t xml:space="preserve">金茂(中國)投資管理人有限公司  </t>
  </si>
  <si>
    <t>5182</t>
  </si>
  <si>
    <t xml:space="preserve">金茂(中國)酒店投資管理有限公司  </t>
  </si>
  <si>
    <t xml:space="preserve">金飛宇  </t>
  </si>
  <si>
    <t>5179</t>
  </si>
  <si>
    <t xml:space="preserve">金留大  </t>
  </si>
  <si>
    <t xml:space="preserve">金馬可  </t>
  </si>
  <si>
    <t>12180</t>
  </si>
  <si>
    <t xml:space="preserve">金國泰  </t>
  </si>
  <si>
    <t>8077</t>
  </si>
  <si>
    <t xml:space="preserve">金庸  </t>
  </si>
  <si>
    <t>8649-8652, 9237-9240</t>
  </si>
  <si>
    <t xml:space="preserve">金曹  </t>
  </si>
  <si>
    <t>5591</t>
  </si>
  <si>
    <t xml:space="preserve">金喜南  </t>
  </si>
  <si>
    <t xml:space="preserve">金惠榮  </t>
  </si>
  <si>
    <t xml:space="preserve">金斯瑞生物科技股份有限公司  </t>
  </si>
  <si>
    <t>5183</t>
  </si>
  <si>
    <t xml:space="preserve">金鈴  </t>
  </si>
  <si>
    <t>5933, 9278</t>
  </si>
  <si>
    <t xml:space="preserve">金熙俊  </t>
  </si>
  <si>
    <t>1553</t>
  </si>
  <si>
    <t xml:space="preserve">金銀主  </t>
  </si>
  <si>
    <t xml:space="preserve">金德初  </t>
  </si>
  <si>
    <t>1686</t>
  </si>
  <si>
    <t xml:space="preserve">金耀基  </t>
  </si>
  <si>
    <t>5185</t>
  </si>
  <si>
    <t xml:space="preserve">金騰獎組委會  </t>
  </si>
  <si>
    <t>7484</t>
  </si>
  <si>
    <t xml:space="preserve">長沙市開福區老幹部大學詩詞二班  </t>
  </si>
  <si>
    <t>5494</t>
  </si>
  <si>
    <t xml:space="preserve">長空編輯部  </t>
  </si>
  <si>
    <t>1383, 1890, 9635, 11819, 12132</t>
  </si>
  <si>
    <t xml:space="preserve">長者安居協會  </t>
  </si>
  <si>
    <t>4469</t>
  </si>
  <si>
    <t xml:space="preserve">長崎尚志  </t>
  </si>
  <si>
    <t>11356-11358</t>
  </si>
  <si>
    <t xml:space="preserve">長頸鹿醫生  </t>
  </si>
  <si>
    <t>8417</t>
  </si>
  <si>
    <t xml:space="preserve">門子  </t>
  </si>
  <si>
    <t>11386</t>
  </si>
  <si>
    <t xml:space="preserve">陀思妥耶夫斯基  </t>
  </si>
  <si>
    <t>7872, 9141</t>
  </si>
  <si>
    <t xml:space="preserve">阿A  </t>
  </si>
  <si>
    <t>7874</t>
  </si>
  <si>
    <t xml:space="preserve">阿尹  </t>
  </si>
  <si>
    <t xml:space="preserve">阿史@史檔工作室  </t>
  </si>
  <si>
    <t>8715</t>
  </si>
  <si>
    <t xml:space="preserve">阿生  </t>
  </si>
  <si>
    <t>5716</t>
  </si>
  <si>
    <t xml:space="preserve">阿希  </t>
  </si>
  <si>
    <t>1370, 4475, 11361</t>
  </si>
  <si>
    <t xml:space="preserve">阿谷  </t>
  </si>
  <si>
    <t>5514</t>
  </si>
  <si>
    <t xml:space="preserve">阿果  </t>
  </si>
  <si>
    <t>5748</t>
  </si>
  <si>
    <t xml:space="preserve">阿信  </t>
  </si>
  <si>
    <t>4508</t>
  </si>
  <si>
    <t xml:space="preserve">阿柱  </t>
  </si>
  <si>
    <t>11586</t>
  </si>
  <si>
    <t xml:space="preserve">阿紀  </t>
  </si>
  <si>
    <t>7855</t>
  </si>
  <si>
    <t xml:space="preserve">阿徐  </t>
  </si>
  <si>
    <t>8593</t>
  </si>
  <si>
    <t xml:space="preserve">阿祖  </t>
  </si>
  <si>
    <t>8863</t>
  </si>
  <si>
    <t xml:space="preserve">阿翔  </t>
  </si>
  <si>
    <t>12535</t>
  </si>
  <si>
    <t xml:space="preserve">阿菇  </t>
  </si>
  <si>
    <t>5011</t>
  </si>
  <si>
    <t xml:space="preserve">阿塗  </t>
  </si>
  <si>
    <t xml:space="preserve">阿暖  </t>
  </si>
  <si>
    <t>5284-5285, 8498-8499</t>
  </si>
  <si>
    <t xml:space="preserve">阿瑛  </t>
  </si>
  <si>
    <t>5925</t>
  </si>
  <si>
    <t xml:space="preserve">阿達  </t>
  </si>
  <si>
    <t>1068</t>
  </si>
  <si>
    <t xml:space="preserve">阿夢  </t>
  </si>
  <si>
    <t>9468</t>
  </si>
  <si>
    <t xml:space="preserve">阿榮  </t>
  </si>
  <si>
    <t>8241</t>
  </si>
  <si>
    <t xml:space="preserve">阿豪  </t>
  </si>
  <si>
    <t>1916</t>
  </si>
  <si>
    <t xml:space="preserve">阿濃  </t>
  </si>
  <si>
    <t>8487, 11318</t>
  </si>
  <si>
    <t xml:space="preserve">雨田明  </t>
  </si>
  <si>
    <t>12635</t>
  </si>
  <si>
    <t xml:space="preserve">雨傘編輯小組  </t>
  </si>
  <si>
    <t>1264</t>
  </si>
  <si>
    <t xml:space="preserve">青子  </t>
  </si>
  <si>
    <t xml:space="preserve">青山剛昌  </t>
  </si>
  <si>
    <t>7597-7598, 11429-11430, 11653-11655</t>
  </si>
  <si>
    <t xml:space="preserve">青木毅  </t>
  </si>
  <si>
    <t>1038, 7939</t>
  </si>
  <si>
    <t xml:space="preserve">青年就業網絡  </t>
  </si>
  <si>
    <t>9581</t>
  </si>
  <si>
    <t xml:space="preserve">青島市美術家協會  </t>
  </si>
  <si>
    <t>1798</t>
  </si>
  <si>
    <t xml:space="preserve">冼日明  </t>
  </si>
  <si>
    <t>4944</t>
  </si>
  <si>
    <t xml:space="preserve">冼志傑  </t>
  </si>
  <si>
    <t>2390</t>
  </si>
  <si>
    <t xml:space="preserve">冼鶴鳴  </t>
  </si>
  <si>
    <t>1234-1235</t>
  </si>
  <si>
    <t xml:space="preserve">冼艷琼  </t>
  </si>
  <si>
    <t xml:space="preserve">杲仁華  </t>
  </si>
  <si>
    <t>11504</t>
  </si>
  <si>
    <t xml:space="preserve">芮金川  </t>
  </si>
  <si>
    <t>9209</t>
  </si>
  <si>
    <t xml:space="preserve">芶琪  </t>
  </si>
  <si>
    <t>11525</t>
  </si>
  <si>
    <t xml:space="preserve">邰運恒  </t>
  </si>
  <si>
    <t>8096</t>
  </si>
  <si>
    <t xml:space="preserve">羋玉嬛  </t>
  </si>
  <si>
    <t>6097</t>
  </si>
  <si>
    <t>九畫</t>
  </si>
  <si>
    <t xml:space="preserve">信和酒店(集團)有限公司  </t>
  </si>
  <si>
    <t>11934</t>
  </si>
  <si>
    <t xml:space="preserve">信和置業有限公司  </t>
  </si>
  <si>
    <t>11935</t>
  </si>
  <si>
    <t xml:space="preserve">信報通識  </t>
  </si>
  <si>
    <t>5538</t>
  </si>
  <si>
    <t xml:space="preserve">信報通識編輯部  </t>
  </si>
  <si>
    <t>1776</t>
  </si>
  <si>
    <t xml:space="preserve">侯汝華  </t>
  </si>
  <si>
    <t>5358</t>
  </si>
  <si>
    <t xml:space="preserve">侯明孝  </t>
  </si>
  <si>
    <t>4998</t>
  </si>
  <si>
    <t xml:space="preserve">侯俊本  </t>
  </si>
  <si>
    <t>4669, 5544-5545, 6090</t>
  </si>
  <si>
    <t xml:space="preserve">侯珅  </t>
  </si>
  <si>
    <t>1872</t>
  </si>
  <si>
    <t xml:space="preserve">侯淑晗  </t>
  </si>
  <si>
    <t>8779</t>
  </si>
  <si>
    <t xml:space="preserve">侯瑛  </t>
  </si>
  <si>
    <t>7838</t>
  </si>
  <si>
    <t xml:space="preserve">俞士玲  </t>
  </si>
  <si>
    <t>1840</t>
  </si>
  <si>
    <t xml:space="preserve">俞小明  </t>
  </si>
  <si>
    <t>11501</t>
  </si>
  <si>
    <t xml:space="preserve">俞功成  </t>
  </si>
  <si>
    <t>1082</t>
  </si>
  <si>
    <t xml:space="preserve">俞陛雲  </t>
  </si>
  <si>
    <t>7865, 8403, 9170</t>
  </si>
  <si>
    <t xml:space="preserve">保律學會  </t>
  </si>
  <si>
    <t>5207-5208, 8394</t>
  </si>
  <si>
    <t xml:space="preserve">俄尼‧牧莎斯加  </t>
  </si>
  <si>
    <t>8276, 9043</t>
  </si>
  <si>
    <t xml:space="preserve">前田康二郎  </t>
  </si>
  <si>
    <t>2814</t>
  </si>
  <si>
    <t xml:space="preserve">前驅  </t>
  </si>
  <si>
    <t>12315</t>
  </si>
  <si>
    <t xml:space="preserve">南海十三郎  </t>
  </si>
  <si>
    <t>8513</t>
  </si>
  <si>
    <t xml:space="preserve">南勝久  </t>
  </si>
  <si>
    <t>12869</t>
  </si>
  <si>
    <t xml:space="preserve">南嶺梅藝術工作室  </t>
  </si>
  <si>
    <t>8405</t>
  </si>
  <si>
    <t xml:space="preserve">哈默爾, 拉里  </t>
  </si>
  <si>
    <t>5814</t>
  </si>
  <si>
    <t xml:space="preserve">姜杰  </t>
  </si>
  <si>
    <t>2018</t>
  </si>
  <si>
    <t xml:space="preserve">姜東昇  </t>
  </si>
  <si>
    <t>2200</t>
  </si>
  <si>
    <t xml:space="preserve">姜金岳  </t>
  </si>
  <si>
    <t>12605</t>
  </si>
  <si>
    <t xml:space="preserve">姜原來  </t>
  </si>
  <si>
    <t>1011</t>
  </si>
  <si>
    <t xml:space="preserve">姜健  </t>
  </si>
  <si>
    <t>2188</t>
  </si>
  <si>
    <t xml:space="preserve">姜統  </t>
  </si>
  <si>
    <t>8400</t>
  </si>
  <si>
    <t xml:space="preserve">姜創  </t>
  </si>
  <si>
    <t>1788</t>
  </si>
  <si>
    <t xml:space="preserve">姜愛林  </t>
  </si>
  <si>
    <t>7733, 8819-8820</t>
  </si>
  <si>
    <t xml:space="preserve">姜德輝  </t>
  </si>
  <si>
    <t xml:space="preserve">姜樂雯  </t>
  </si>
  <si>
    <t>5623</t>
  </si>
  <si>
    <t xml:space="preserve">威龍  </t>
  </si>
  <si>
    <t>2428, 5200, 5718, 11929</t>
  </si>
  <si>
    <t xml:space="preserve">姚冰  </t>
  </si>
  <si>
    <t>9460</t>
  </si>
  <si>
    <t xml:space="preserve">姚偉榮  </t>
  </si>
  <si>
    <t>8002</t>
  </si>
  <si>
    <t xml:space="preserve">姚國尹  </t>
  </si>
  <si>
    <t>1797</t>
  </si>
  <si>
    <t xml:space="preserve">姚清嫦  </t>
  </si>
  <si>
    <t>12296</t>
  </si>
  <si>
    <t xml:space="preserve">姚新  </t>
  </si>
  <si>
    <t xml:space="preserve">姚維榮  </t>
  </si>
  <si>
    <t>8040</t>
  </si>
  <si>
    <t xml:space="preserve">姚翠華  </t>
  </si>
  <si>
    <t xml:space="preserve">姚學俊  </t>
  </si>
  <si>
    <t>11493</t>
  </si>
  <si>
    <t xml:space="preserve">姚曉英  </t>
  </si>
  <si>
    <t>9582</t>
  </si>
  <si>
    <t xml:space="preserve">姚曉艷  </t>
  </si>
  <si>
    <t>12195</t>
  </si>
  <si>
    <t xml:space="preserve">姚麗  </t>
  </si>
  <si>
    <t xml:space="preserve">室井大資  </t>
  </si>
  <si>
    <t>12519</t>
  </si>
  <si>
    <t xml:space="preserve">封志理  </t>
  </si>
  <si>
    <t>12686</t>
  </si>
  <si>
    <t xml:space="preserve">封寬裕  </t>
  </si>
  <si>
    <t>5328</t>
  </si>
  <si>
    <t xml:space="preserve">幽壹  </t>
  </si>
  <si>
    <t>7944</t>
  </si>
  <si>
    <t xml:space="preserve">建旭  </t>
  </si>
  <si>
    <t>5678</t>
  </si>
  <si>
    <t xml:space="preserve">思展工作室  </t>
  </si>
  <si>
    <t>6106-6109, 6111, 6115, 6119, 6122, 6128-6129</t>
  </si>
  <si>
    <t xml:space="preserve">思捷環球控股有限公司  </t>
  </si>
  <si>
    <t>5222</t>
  </si>
  <si>
    <t xml:space="preserve">思睦  </t>
  </si>
  <si>
    <t>12003</t>
  </si>
  <si>
    <t xml:space="preserve">思寧  </t>
  </si>
  <si>
    <t>5223</t>
  </si>
  <si>
    <t xml:space="preserve">恆虹  </t>
  </si>
  <si>
    <t>4630</t>
  </si>
  <si>
    <t xml:space="preserve">政協赫章縣委員會教委  </t>
  </si>
  <si>
    <t>8278</t>
  </si>
  <si>
    <t xml:space="preserve">施小煒  </t>
  </si>
  <si>
    <t>7511, 8506</t>
  </si>
  <si>
    <t xml:space="preserve">施仁毅  </t>
  </si>
  <si>
    <t>2272</t>
  </si>
  <si>
    <t xml:space="preserve">施仲謀  </t>
  </si>
  <si>
    <t>2544, 8613</t>
  </si>
  <si>
    <t xml:space="preserve">施昌學  </t>
  </si>
  <si>
    <t>8061</t>
  </si>
  <si>
    <t xml:space="preserve">施建群  </t>
  </si>
  <si>
    <t>4542, 6156</t>
  </si>
  <si>
    <t xml:space="preserve">施耐庵  </t>
  </si>
  <si>
    <t>5455, 9260</t>
  </si>
  <si>
    <t xml:space="preserve">施浩揮  </t>
  </si>
  <si>
    <t>1028</t>
  </si>
  <si>
    <t xml:space="preserve">施琼芳  </t>
  </si>
  <si>
    <t>5700</t>
  </si>
  <si>
    <t xml:space="preserve">施維  </t>
  </si>
  <si>
    <t>1599, 5505</t>
  </si>
  <si>
    <t xml:space="preserve">施養慧  </t>
  </si>
  <si>
    <t>5551</t>
  </si>
  <si>
    <t xml:space="preserve">施養耀  </t>
  </si>
  <si>
    <t>9014</t>
  </si>
  <si>
    <t xml:space="preserve">施學東  </t>
  </si>
  <si>
    <t xml:space="preserve">施穎珺  </t>
  </si>
  <si>
    <t xml:space="preserve">施諾  </t>
  </si>
  <si>
    <t>4742</t>
  </si>
  <si>
    <t xml:space="preserve">春泥  </t>
  </si>
  <si>
    <t>11500</t>
  </si>
  <si>
    <t xml:space="preserve">春花媽  </t>
  </si>
  <si>
    <t>12718-12719</t>
  </si>
  <si>
    <t xml:space="preserve">春塵  </t>
  </si>
  <si>
    <t>1804, 5240, 8431, 8985, 11958</t>
  </si>
  <si>
    <t xml:space="preserve">春鴻九藝術館  </t>
  </si>
  <si>
    <t xml:space="preserve">映佚  </t>
  </si>
  <si>
    <t>1989, 2019, 2223, 2338, 2498, 2662, 4719, 4754, 5153, 5427, 5611, 5869, 5935, 6086-6087, 7949, 8462, 8764, 8795, 9256, 9466, 9593, 11563, 11692, 11695, 12192, 12543, 12702</t>
  </si>
  <si>
    <t xml:space="preserve">星島日報地產組  </t>
  </si>
  <si>
    <t>12594</t>
  </si>
  <si>
    <t xml:space="preserve">星野浩字  </t>
  </si>
  <si>
    <t>2819</t>
  </si>
  <si>
    <t xml:space="preserve">星野裕未  </t>
  </si>
  <si>
    <t xml:space="preserve">柔雅晴  </t>
  </si>
  <si>
    <t>11365</t>
  </si>
  <si>
    <t xml:space="preserve">枯枝老樹  </t>
  </si>
  <si>
    <t>8740</t>
  </si>
  <si>
    <t xml:space="preserve">柯可  </t>
  </si>
  <si>
    <t>12444</t>
  </si>
  <si>
    <t xml:space="preserve">柯南‧道爾  </t>
  </si>
  <si>
    <t>2652, 5600, 8839, 12118</t>
  </si>
  <si>
    <t xml:space="preserve">柯美君  </t>
  </si>
  <si>
    <t>8731</t>
  </si>
  <si>
    <t xml:space="preserve">柯詠敏  </t>
  </si>
  <si>
    <t>5833</t>
  </si>
  <si>
    <t xml:space="preserve">柯雲  </t>
  </si>
  <si>
    <t>1839, 2385</t>
  </si>
  <si>
    <t xml:space="preserve">柯福君  </t>
  </si>
  <si>
    <t>8696</t>
  </si>
  <si>
    <t xml:space="preserve">查小欣  </t>
  </si>
  <si>
    <t xml:space="preserve">柏原太賀  </t>
  </si>
  <si>
    <t>8187</t>
  </si>
  <si>
    <t xml:space="preserve">柏舲  </t>
  </si>
  <si>
    <t>5025</t>
  </si>
  <si>
    <t xml:space="preserve">柳士鎮  </t>
  </si>
  <si>
    <t>7853</t>
  </si>
  <si>
    <t xml:space="preserve">柳白  </t>
  </si>
  <si>
    <t>5273, 5622</t>
  </si>
  <si>
    <t xml:space="preserve">柳泳夏  </t>
  </si>
  <si>
    <t>5311</t>
  </si>
  <si>
    <t xml:space="preserve">柳南輝  </t>
  </si>
  <si>
    <t>4490</t>
  </si>
  <si>
    <t xml:space="preserve">柳朝陽  </t>
  </si>
  <si>
    <t xml:space="preserve">柳鳴九  </t>
  </si>
  <si>
    <t>8149</t>
  </si>
  <si>
    <t xml:space="preserve">柳澤弘樹  </t>
  </si>
  <si>
    <t>5680</t>
  </si>
  <si>
    <t xml:space="preserve">柳鎮平  </t>
  </si>
  <si>
    <t>11615</t>
  </si>
  <si>
    <t xml:space="preserve">柳瀨久美子  </t>
  </si>
  <si>
    <t>12060</t>
  </si>
  <si>
    <t xml:space="preserve">段子昱  </t>
  </si>
  <si>
    <t>8275</t>
  </si>
  <si>
    <t xml:space="preserve">段卓奇  </t>
  </si>
  <si>
    <t xml:space="preserve">段建業  </t>
  </si>
  <si>
    <t>11857</t>
  </si>
  <si>
    <t xml:space="preserve">段書遠  </t>
  </si>
  <si>
    <t xml:space="preserve">段培坤  </t>
  </si>
  <si>
    <t>11960</t>
  </si>
  <si>
    <t xml:space="preserve">段裘明  </t>
  </si>
  <si>
    <t>2092</t>
  </si>
  <si>
    <t xml:space="preserve">段績  </t>
  </si>
  <si>
    <t>12422</t>
  </si>
  <si>
    <t xml:space="preserve">毒角獸  </t>
  </si>
  <si>
    <t xml:space="preserve">毒毒  </t>
  </si>
  <si>
    <t>4484</t>
  </si>
  <si>
    <t xml:space="preserve">泉州市禮儀協會  </t>
  </si>
  <si>
    <t xml:space="preserve">流浪攝  </t>
  </si>
  <si>
    <t>7851</t>
  </si>
  <si>
    <t xml:space="preserve">洋洋兔  </t>
  </si>
  <si>
    <t>11942, 12644-12649</t>
  </si>
  <si>
    <t xml:space="preserve">洪安和  </t>
  </si>
  <si>
    <t>8606</t>
  </si>
  <si>
    <t xml:space="preserve">洪秀全  </t>
  </si>
  <si>
    <t>7726</t>
  </si>
  <si>
    <t xml:space="preserve">洪師傅  </t>
  </si>
  <si>
    <t>9679</t>
  </si>
  <si>
    <t xml:space="preserve">洪雪蓮  </t>
  </si>
  <si>
    <t>12243</t>
  </si>
  <si>
    <t xml:space="preserve">洪源修  </t>
  </si>
  <si>
    <t>9650</t>
  </si>
  <si>
    <t xml:space="preserve">洪源遠  </t>
  </si>
  <si>
    <t>7723</t>
  </si>
  <si>
    <t xml:space="preserve">洪瑞隆  </t>
  </si>
  <si>
    <t>7453</t>
  </si>
  <si>
    <t xml:space="preserve">洪德根  </t>
  </si>
  <si>
    <t>8579</t>
  </si>
  <si>
    <t xml:space="preserve">洪慧  </t>
  </si>
  <si>
    <t>12097</t>
  </si>
  <si>
    <t xml:space="preserve">洪潤源  </t>
  </si>
  <si>
    <t>8759</t>
  </si>
  <si>
    <t xml:space="preserve">洪蔓玲  </t>
  </si>
  <si>
    <t>9316</t>
  </si>
  <si>
    <t xml:space="preserve">洪龍荃  </t>
  </si>
  <si>
    <t>7469</t>
  </si>
  <si>
    <t xml:space="preserve">洪麗芳  </t>
  </si>
  <si>
    <t>2620</t>
  </si>
  <si>
    <t xml:space="preserve">洪巍  </t>
  </si>
  <si>
    <t>5854</t>
  </si>
  <si>
    <t xml:space="preserve">洛陽欒川鉬業集團股份有限公司  </t>
  </si>
  <si>
    <t>5255, 12002</t>
  </si>
  <si>
    <t xml:space="preserve">為別人  </t>
  </si>
  <si>
    <t>1379</t>
  </si>
  <si>
    <t xml:space="preserve">狩獵夢的人  </t>
  </si>
  <si>
    <t>12610</t>
  </si>
  <si>
    <t xml:space="preserve">珍妮  </t>
  </si>
  <si>
    <t>8711</t>
  </si>
  <si>
    <t xml:space="preserve">珍寶豬  </t>
  </si>
  <si>
    <t>8974, 9630</t>
  </si>
  <si>
    <t xml:space="preserve">相約十年  </t>
  </si>
  <si>
    <t>1472</t>
  </si>
  <si>
    <t xml:space="preserve">祈永華  </t>
  </si>
  <si>
    <t>8806</t>
  </si>
  <si>
    <t xml:space="preserve">禹音  </t>
  </si>
  <si>
    <t>1583</t>
  </si>
  <si>
    <t xml:space="preserve">秋巴讓卓堪布  </t>
  </si>
  <si>
    <t>11633, 12299</t>
  </si>
  <si>
    <t xml:space="preserve">秋映  </t>
  </si>
  <si>
    <t>11393-11396, 11551, 11663-11664, 12793</t>
  </si>
  <si>
    <t xml:space="preserve">秋餘  </t>
  </si>
  <si>
    <t>1211</t>
  </si>
  <si>
    <t xml:space="preserve">紀文怡  </t>
  </si>
  <si>
    <t>2868</t>
  </si>
  <si>
    <t xml:space="preserve">紀光榮  </t>
  </si>
  <si>
    <t xml:space="preserve">紀昀  </t>
  </si>
  <si>
    <t>9429</t>
  </si>
  <si>
    <t xml:space="preserve">紀治興  </t>
  </si>
  <si>
    <t>2090</t>
  </si>
  <si>
    <t xml:space="preserve">紀思輝  </t>
  </si>
  <si>
    <t>9018, 9020, 12379-12383, 12389, 12391, 12394, 12398-12402, 12408</t>
  </si>
  <si>
    <t xml:space="preserve">紀從周  </t>
  </si>
  <si>
    <t>6035</t>
  </si>
  <si>
    <t xml:space="preserve">紀榮智  </t>
  </si>
  <si>
    <t>8802</t>
  </si>
  <si>
    <t xml:space="preserve">紅眼  </t>
  </si>
  <si>
    <t>9599</t>
  </si>
  <si>
    <t xml:space="preserve">美心  </t>
  </si>
  <si>
    <t>11318</t>
  </si>
  <si>
    <t xml:space="preserve">美高梅中國控股有限公司  </t>
  </si>
  <si>
    <t>5276</t>
  </si>
  <si>
    <t xml:space="preserve">美聯大學堂  </t>
  </si>
  <si>
    <t>8019</t>
  </si>
  <si>
    <t xml:space="preserve">美麗華酒店企業有限公司  </t>
  </si>
  <si>
    <t>5277</t>
  </si>
  <si>
    <t xml:space="preserve">耐看工作室  </t>
  </si>
  <si>
    <t>12197, 12447</t>
  </si>
  <si>
    <t xml:space="preserve">胖蛇  </t>
  </si>
  <si>
    <t>5151</t>
  </si>
  <si>
    <t xml:space="preserve">胡大一  </t>
  </si>
  <si>
    <t>8092</t>
  </si>
  <si>
    <t xml:space="preserve">胡大偉  </t>
  </si>
  <si>
    <t>7463</t>
  </si>
  <si>
    <t xml:space="preserve">胡小木  </t>
  </si>
  <si>
    <t>9641</t>
  </si>
  <si>
    <t xml:space="preserve">胡少偉  </t>
  </si>
  <si>
    <t>12081, 12205</t>
  </si>
  <si>
    <t xml:space="preserve">胡文昌  </t>
  </si>
  <si>
    <t>9685</t>
  </si>
  <si>
    <t xml:space="preserve">胡文菱  </t>
  </si>
  <si>
    <t>7938, 9663</t>
  </si>
  <si>
    <t xml:space="preserve">胡世友  </t>
  </si>
  <si>
    <t>4909</t>
  </si>
  <si>
    <t xml:space="preserve">胡平  </t>
  </si>
  <si>
    <t>8604</t>
  </si>
  <si>
    <t xml:space="preserve">胡正根  </t>
  </si>
  <si>
    <t>11403, 11874</t>
  </si>
  <si>
    <t xml:space="preserve">胡永道  </t>
  </si>
  <si>
    <t>12701</t>
  </si>
  <si>
    <t xml:space="preserve">胡玉貞  </t>
  </si>
  <si>
    <t xml:space="preserve">胡仲邦  </t>
  </si>
  <si>
    <t>8193</t>
  </si>
  <si>
    <t xml:space="preserve">胡百熙  </t>
  </si>
  <si>
    <t>4927</t>
  </si>
  <si>
    <t xml:space="preserve">胡自強  </t>
  </si>
  <si>
    <t>5033</t>
  </si>
  <si>
    <t xml:space="preserve">胡希晴  </t>
  </si>
  <si>
    <t>5415</t>
  </si>
  <si>
    <t xml:space="preserve">胡志偉  </t>
  </si>
  <si>
    <t>5664, 12056</t>
  </si>
  <si>
    <t xml:space="preserve">胡金桃  </t>
  </si>
  <si>
    <t>9216</t>
  </si>
  <si>
    <t xml:space="preserve">胡芷妡  </t>
  </si>
  <si>
    <t>8624</t>
  </si>
  <si>
    <t xml:space="preserve">胡為仁  </t>
  </si>
  <si>
    <t>5010</t>
  </si>
  <si>
    <t xml:space="preserve">胡家奇  </t>
  </si>
  <si>
    <t>1795</t>
  </si>
  <si>
    <t xml:space="preserve">胡書鵬  </t>
  </si>
  <si>
    <t>1843</t>
  </si>
  <si>
    <t xml:space="preserve">胡偉清  </t>
  </si>
  <si>
    <t>2020</t>
  </si>
  <si>
    <t xml:space="preserve">胡國燦  </t>
  </si>
  <si>
    <t>8481</t>
  </si>
  <si>
    <t xml:space="preserve">胡培烈  </t>
  </si>
  <si>
    <t>1864</t>
  </si>
  <si>
    <t xml:space="preserve">胡從經  </t>
  </si>
  <si>
    <t>8314</t>
  </si>
  <si>
    <t xml:space="preserve">胡啟芬  </t>
  </si>
  <si>
    <t>8109</t>
  </si>
  <si>
    <t xml:space="preserve">胡雅婷  </t>
  </si>
  <si>
    <t>5561</t>
  </si>
  <si>
    <t xml:space="preserve">胡瑞珍  </t>
  </si>
  <si>
    <t>2206</t>
  </si>
  <si>
    <t xml:space="preserve">胡詩銘  </t>
  </si>
  <si>
    <t>7834</t>
  </si>
  <si>
    <t xml:space="preserve">胡頌茵  </t>
  </si>
  <si>
    <t xml:space="preserve">胡嘉明  </t>
  </si>
  <si>
    <t>8303</t>
  </si>
  <si>
    <t xml:space="preserve">胡嘉慧  </t>
  </si>
  <si>
    <t>7606</t>
  </si>
  <si>
    <t xml:space="preserve">胡寧  </t>
  </si>
  <si>
    <t>4631</t>
  </si>
  <si>
    <t xml:space="preserve">胡維勤  </t>
  </si>
  <si>
    <t>12652</t>
  </si>
  <si>
    <t xml:space="preserve">胡慧冲  </t>
  </si>
  <si>
    <t>5170</t>
  </si>
  <si>
    <t xml:space="preserve">胡衛國  </t>
  </si>
  <si>
    <t>4958</t>
  </si>
  <si>
    <t xml:space="preserve">胡曉清  </t>
  </si>
  <si>
    <t>12592</t>
  </si>
  <si>
    <t xml:space="preserve">胡燕青  </t>
  </si>
  <si>
    <t>8747</t>
  </si>
  <si>
    <t xml:space="preserve">胡燕娟  </t>
  </si>
  <si>
    <t>1707</t>
  </si>
  <si>
    <t xml:space="preserve">胡擎  </t>
  </si>
  <si>
    <t>1525</t>
  </si>
  <si>
    <t xml:space="preserve">范文瀾  </t>
  </si>
  <si>
    <t>8719</t>
  </si>
  <si>
    <t xml:space="preserve">范河川  </t>
  </si>
  <si>
    <t>7973</t>
  </si>
  <si>
    <t xml:space="preserve">范紅偉  </t>
  </si>
  <si>
    <t>1354</t>
  </si>
  <si>
    <t xml:space="preserve">范英  </t>
  </si>
  <si>
    <t>5343</t>
  </si>
  <si>
    <t xml:space="preserve">范振汝  </t>
  </si>
  <si>
    <t>4743</t>
  </si>
  <si>
    <t xml:space="preserve">范晉豪  </t>
  </si>
  <si>
    <t>5290</t>
  </si>
  <si>
    <t xml:space="preserve">范國晃  </t>
  </si>
  <si>
    <t>12285</t>
  </si>
  <si>
    <t xml:space="preserve">范榮釗  </t>
  </si>
  <si>
    <t>2831</t>
  </si>
  <si>
    <t xml:space="preserve">范鵬飛  </t>
  </si>
  <si>
    <t>12468</t>
  </si>
  <si>
    <t xml:space="preserve">茅文婷  </t>
  </si>
  <si>
    <t>12225</t>
  </si>
  <si>
    <t xml:space="preserve">若山曜子  </t>
  </si>
  <si>
    <t>5093</t>
  </si>
  <si>
    <t xml:space="preserve">若依  </t>
  </si>
  <si>
    <t>7942</t>
  </si>
  <si>
    <t xml:space="preserve">茂盛控股有限公司  </t>
  </si>
  <si>
    <t>12040</t>
  </si>
  <si>
    <t xml:space="preserve">苗飛  </t>
  </si>
  <si>
    <t>2028</t>
  </si>
  <si>
    <t xml:space="preserve">苗庭寬  </t>
  </si>
  <si>
    <t>8196</t>
  </si>
  <si>
    <t xml:space="preserve">苗德歲  </t>
  </si>
  <si>
    <t>7781, 8353</t>
  </si>
  <si>
    <t xml:space="preserve">苟志俊  </t>
  </si>
  <si>
    <t xml:space="preserve">貞貞  </t>
  </si>
  <si>
    <t>5527</t>
  </si>
  <si>
    <t xml:space="preserve">迪比  </t>
  </si>
  <si>
    <t>5161</t>
  </si>
  <si>
    <t xml:space="preserve">郎咸平  </t>
  </si>
  <si>
    <t>7755</t>
  </si>
  <si>
    <t xml:space="preserve">郎紹君  </t>
  </si>
  <si>
    <t>2034</t>
  </si>
  <si>
    <t xml:space="preserve">重案組黃Sir  </t>
  </si>
  <si>
    <t xml:space="preserve">重慶三峽博物館  </t>
  </si>
  <si>
    <t>1438</t>
  </si>
  <si>
    <t xml:space="preserve">重慶機電股份有限公司  </t>
  </si>
  <si>
    <t>5286</t>
  </si>
  <si>
    <t xml:space="preserve">韋千里  </t>
  </si>
  <si>
    <t>7550</t>
  </si>
  <si>
    <t xml:space="preserve">韋太  </t>
  </si>
  <si>
    <t>9575</t>
  </si>
  <si>
    <t xml:space="preserve">韋少和  </t>
  </si>
  <si>
    <t>8663</t>
  </si>
  <si>
    <t xml:space="preserve">韋正陽  </t>
  </si>
  <si>
    <t>5135</t>
  </si>
  <si>
    <t xml:space="preserve">韋忠行  </t>
  </si>
  <si>
    <t>12178</t>
  </si>
  <si>
    <t xml:space="preserve">韋婭  </t>
  </si>
  <si>
    <t>7767</t>
  </si>
  <si>
    <t xml:space="preserve">韋銘康  </t>
  </si>
  <si>
    <t>5238</t>
  </si>
  <si>
    <t xml:space="preserve">韋銳  </t>
  </si>
  <si>
    <t>8227-8229</t>
  </si>
  <si>
    <t xml:space="preserve">飛飛姑娘@東華三院何玉清教育心理服務中心  </t>
  </si>
  <si>
    <t xml:space="preserve">飛馬  </t>
  </si>
  <si>
    <t>5638</t>
  </si>
  <si>
    <t xml:space="preserve">飛翔巴士  </t>
  </si>
  <si>
    <t>2303, 2809</t>
  </si>
  <si>
    <t xml:space="preserve">飛影路風  </t>
  </si>
  <si>
    <t>5996, 9437-9438</t>
  </si>
  <si>
    <t xml:space="preserve">首都信息發展股份有限公司  </t>
  </si>
  <si>
    <t>5294</t>
  </si>
  <si>
    <t xml:space="preserve">香格里拉(亞洲)有限公司  </t>
  </si>
  <si>
    <t>8515</t>
  </si>
  <si>
    <t xml:space="preserve">香港01  </t>
  </si>
  <si>
    <t>8041, 8495</t>
  </si>
  <si>
    <t xml:space="preserve">香港上海大酒店有限公司  </t>
  </si>
  <si>
    <t>5302</t>
  </si>
  <si>
    <t xml:space="preserve">香港大學饒宗頤學術館學術部  </t>
  </si>
  <si>
    <t>12078</t>
  </si>
  <si>
    <t xml:space="preserve">香港小童群益會  </t>
  </si>
  <si>
    <t>11676, 12203</t>
  </si>
  <si>
    <t xml:space="preserve">香港小輪(集團)有限公司  </t>
  </si>
  <si>
    <t>5303</t>
  </si>
  <si>
    <t>12057</t>
  </si>
  <si>
    <t xml:space="preserve">香港中文大學天主教研究中心  </t>
  </si>
  <si>
    <t>7771, 7776-7777</t>
  </si>
  <si>
    <t xml:space="preserve">香港中文大學耳鼻咽喉-頭頸外科學系言語治療科  </t>
  </si>
  <si>
    <t>8233</t>
  </si>
  <si>
    <t xml:space="preserve">香港中文大學「自然保育在香港」課程2017年同學  </t>
  </si>
  <si>
    <t>7572</t>
  </si>
  <si>
    <t xml:space="preserve">香港中文大學香港文學研究中心  </t>
  </si>
  <si>
    <t>1501</t>
  </si>
  <si>
    <t xml:space="preserve">香港中文大學歷史系中國歷史研究中心  </t>
  </si>
  <si>
    <t>1236</t>
  </si>
  <si>
    <t xml:space="preserve">香港中旅國際投資有限公司  </t>
  </si>
  <si>
    <t>5304</t>
  </si>
  <si>
    <t xml:space="preserve">香港公共圖書館  </t>
  </si>
  <si>
    <t>5305</t>
  </si>
  <si>
    <t xml:space="preserve">香港公教婚姻輔導會  </t>
  </si>
  <si>
    <t>2300, 2306</t>
  </si>
  <si>
    <t xml:space="preserve">香港公開大學  </t>
  </si>
  <si>
    <t>8415-8416</t>
  </si>
  <si>
    <t xml:space="preserve">香港心理學會臨床心理學組  </t>
  </si>
  <si>
    <t>2750</t>
  </si>
  <si>
    <t xml:space="preserve">香港心理衞生會傅德枬輔導及發展中心  </t>
  </si>
  <si>
    <t>7968</t>
  </si>
  <si>
    <t xml:space="preserve">香港出版學會出版委員會  </t>
  </si>
  <si>
    <t>8609</t>
  </si>
  <si>
    <t xml:space="preserve">香港交易及結算所有限公司  </t>
  </si>
  <si>
    <t>5306, 8532</t>
  </si>
  <si>
    <t xml:space="preserve">香港里斯本丸協會  </t>
  </si>
  <si>
    <t>5567</t>
  </si>
  <si>
    <t xml:space="preserve">香港武滕鶴榮  </t>
  </si>
  <si>
    <t>5326, 8563</t>
  </si>
  <si>
    <t>12860</t>
  </si>
  <si>
    <t xml:space="preserve">香港社會發展回顧項目  </t>
  </si>
  <si>
    <t>1090</t>
  </si>
  <si>
    <t xml:space="preserve">香港金融管理局  </t>
  </si>
  <si>
    <t>5308</t>
  </si>
  <si>
    <t>12751</t>
  </si>
  <si>
    <t xml:space="preserve">香港前列腺基金  </t>
  </si>
  <si>
    <t>5610</t>
  </si>
  <si>
    <t xml:space="preserve">香港品質保證局  </t>
  </si>
  <si>
    <t>5504</t>
  </si>
  <si>
    <t xml:space="preserve">香港家庭福利會  </t>
  </si>
  <si>
    <t>5020, 11605</t>
  </si>
  <si>
    <t xml:space="preserve">香港浸會大學中山公園研究團隊  </t>
  </si>
  <si>
    <t>1434</t>
  </si>
  <si>
    <t xml:space="preserve">香港浸會大學歷史系  </t>
  </si>
  <si>
    <t>8620</t>
  </si>
  <si>
    <t xml:space="preserve">香港神的教會文字事奉團隊  </t>
  </si>
  <si>
    <t>1999-2006, 8636-8639</t>
  </si>
  <si>
    <t xml:space="preserve">香港神的教會與溫哥華神的教會文字事奉團隊  </t>
  </si>
  <si>
    <t>1997-1998</t>
  </si>
  <si>
    <t xml:space="preserve">香港國際社會服務社  </t>
  </si>
  <si>
    <t>8708</t>
  </si>
  <si>
    <t xml:space="preserve">香港國際貨櫃碼頭有限公司  </t>
  </si>
  <si>
    <t>2465</t>
  </si>
  <si>
    <t xml:space="preserve">香港基督徒醫生及牙醫團契  </t>
  </si>
  <si>
    <t>2829</t>
  </si>
  <si>
    <t xml:space="preserve">香港教育大學香港教育博物館  </t>
  </si>
  <si>
    <t>7994</t>
  </si>
  <si>
    <t xml:space="preserve">香港童軍總會童軍知友社  </t>
  </si>
  <si>
    <t>8551</t>
  </si>
  <si>
    <t xml:space="preserve">香港筆會  </t>
  </si>
  <si>
    <t>5299</t>
  </si>
  <si>
    <t xml:space="preserve">香港黑龍江經濟合作促進會  </t>
  </si>
  <si>
    <t>1908</t>
  </si>
  <si>
    <t xml:space="preserve">香港傷健協會  </t>
  </si>
  <si>
    <t>2246</t>
  </si>
  <si>
    <t xml:space="preserve">香港園藝學會  </t>
  </si>
  <si>
    <t>12083</t>
  </si>
  <si>
    <t xml:space="preserve">香港萬國兒童佈道團  </t>
  </si>
  <si>
    <t>2057-2058</t>
  </si>
  <si>
    <t xml:space="preserve">香港聖公會教會政策文件導向委員會  </t>
  </si>
  <si>
    <t>1749-1750</t>
  </si>
  <si>
    <t xml:space="preserve">香港電訊有限公司  </t>
  </si>
  <si>
    <t>5314, 8558</t>
  </si>
  <si>
    <t xml:space="preserve">香港寬頻有限公司  </t>
  </si>
  <si>
    <t>5316, 12088</t>
  </si>
  <si>
    <t xml:space="preserve">香港學園傳道會編輯團隊  </t>
  </si>
  <si>
    <t>12817</t>
  </si>
  <si>
    <t xml:space="preserve">香港歷史博物館  </t>
  </si>
  <si>
    <t xml:space="preserve">香港懲教署  </t>
  </si>
  <si>
    <t>12301</t>
  </si>
  <si>
    <t xml:space="preserve">香港願景計劃  </t>
  </si>
  <si>
    <t>4521, 4896</t>
  </si>
  <si>
    <t xml:space="preserve">香港耀能協會  </t>
  </si>
  <si>
    <t>7901-7937, 8116, 11708</t>
  </si>
  <si>
    <t xml:space="preserve">香港蘭亭學會  </t>
  </si>
  <si>
    <t>2793</t>
  </si>
  <si>
    <t xml:space="preserve">香港鐵路有限公司  </t>
  </si>
  <si>
    <t>5325, 12090</t>
  </si>
  <si>
    <t xml:space="preserve">香港體育學院有限公司  </t>
  </si>
  <si>
    <t>5327</t>
  </si>
  <si>
    <t xml:space="preserve">香港觀鳥會  </t>
  </si>
  <si>
    <t>8530, 12091-12092</t>
  </si>
  <si>
    <t xml:space="preserve">香睿剛  </t>
  </si>
  <si>
    <t>2012</t>
  </si>
  <si>
    <t xml:space="preserve">昱藍  </t>
  </si>
  <si>
    <t>4941, 4964</t>
  </si>
  <si>
    <t xml:space="preserve">昝殷  </t>
  </si>
  <si>
    <t>8511</t>
  </si>
  <si>
    <t xml:space="preserve">郇應清  </t>
  </si>
  <si>
    <t>十畫</t>
  </si>
  <si>
    <t xml:space="preserve">倩男  </t>
  </si>
  <si>
    <t>7860</t>
  </si>
  <si>
    <t xml:space="preserve">候小勇  </t>
  </si>
  <si>
    <t>12180, 12494</t>
  </si>
  <si>
    <t xml:space="preserve">修金國  </t>
  </si>
  <si>
    <t>9428</t>
  </si>
  <si>
    <t xml:space="preserve">倪方  </t>
  </si>
  <si>
    <t xml:space="preserve">倪平方  </t>
  </si>
  <si>
    <t>1925</t>
  </si>
  <si>
    <t xml:space="preserve">倪列懷  </t>
  </si>
  <si>
    <t>8557</t>
  </si>
  <si>
    <t xml:space="preserve">倪匡  </t>
  </si>
  <si>
    <t>7805, 8570, 9586</t>
  </si>
  <si>
    <t xml:space="preserve">倪安宇  </t>
  </si>
  <si>
    <t>6055-6056</t>
  </si>
  <si>
    <t xml:space="preserve">倪俊冬  </t>
  </si>
  <si>
    <t>4727</t>
  </si>
  <si>
    <t xml:space="preserve">倪啟瑞  </t>
  </si>
  <si>
    <t xml:space="preserve">倪惠康  </t>
  </si>
  <si>
    <t xml:space="preserve">倫新  </t>
  </si>
  <si>
    <t>5074, 8423</t>
  </si>
  <si>
    <t xml:space="preserve">兼言  </t>
  </si>
  <si>
    <t>5999</t>
  </si>
  <si>
    <t xml:space="preserve">凌君慧  </t>
  </si>
  <si>
    <t>6064</t>
  </si>
  <si>
    <t xml:space="preserve">凌持武  </t>
  </si>
  <si>
    <t>8124</t>
  </si>
  <si>
    <t xml:space="preserve">凌美清  </t>
  </si>
  <si>
    <t>1647</t>
  </si>
  <si>
    <t xml:space="preserve">凌偉駿  </t>
  </si>
  <si>
    <t>8642-8644</t>
  </si>
  <si>
    <t xml:space="preserve">凌淵  </t>
  </si>
  <si>
    <t>2414, 7866</t>
  </si>
  <si>
    <t xml:space="preserve">原生態牧業有限公司  </t>
  </si>
  <si>
    <t>5333</t>
  </si>
  <si>
    <t xml:space="preserve">原始標準企業研究所  </t>
  </si>
  <si>
    <t>1855</t>
  </si>
  <si>
    <t xml:space="preserve">原惠真  </t>
  </si>
  <si>
    <t xml:space="preserve">唐子明  </t>
  </si>
  <si>
    <t>8776</t>
  </si>
  <si>
    <t xml:space="preserve">唐山大亨  </t>
  </si>
  <si>
    <t>8574</t>
  </si>
  <si>
    <t xml:space="preserve">唐正馨  </t>
  </si>
  <si>
    <t>7519</t>
  </si>
  <si>
    <t xml:space="preserve">唐希文  </t>
  </si>
  <si>
    <t>5239, 8854</t>
  </si>
  <si>
    <t xml:space="preserve">唐佩詩  </t>
  </si>
  <si>
    <t>9299</t>
  </si>
  <si>
    <t xml:space="preserve">唐思文  </t>
  </si>
  <si>
    <t>12476</t>
  </si>
  <si>
    <t xml:space="preserve">唐唐  </t>
  </si>
  <si>
    <t>9042</t>
  </si>
  <si>
    <t xml:space="preserve">唐偉豪  </t>
  </si>
  <si>
    <t xml:space="preserve">唐張兵  </t>
  </si>
  <si>
    <t>8575</t>
  </si>
  <si>
    <t xml:space="preserve">唐啟灃  </t>
  </si>
  <si>
    <t>8129</t>
  </si>
  <si>
    <t xml:space="preserve">唐紹祿  </t>
  </si>
  <si>
    <t>1844</t>
  </si>
  <si>
    <t xml:space="preserve">唐惠苓  </t>
  </si>
  <si>
    <t>8342, 8358</t>
  </si>
  <si>
    <t xml:space="preserve">唐曾孝  </t>
  </si>
  <si>
    <t>1428</t>
  </si>
  <si>
    <t xml:space="preserve">唐琪  </t>
  </si>
  <si>
    <t>8791</t>
  </si>
  <si>
    <t xml:space="preserve">唐雷鳴  </t>
  </si>
  <si>
    <t>5604</t>
  </si>
  <si>
    <t xml:space="preserve">唐滌生  </t>
  </si>
  <si>
    <t xml:space="preserve">唐德明  </t>
  </si>
  <si>
    <t>12467</t>
  </si>
  <si>
    <t xml:space="preserve">唐曉峰  </t>
  </si>
  <si>
    <t>2305</t>
  </si>
  <si>
    <t xml:space="preserve">唉瘋人  </t>
  </si>
  <si>
    <t>1471</t>
  </si>
  <si>
    <t xml:space="preserve">夏宇琳  </t>
  </si>
  <si>
    <t>1352</t>
  </si>
  <si>
    <t xml:space="preserve">夏宜嵐  </t>
  </si>
  <si>
    <t>1020</t>
  </si>
  <si>
    <t xml:space="preserve">夏芝然  </t>
  </si>
  <si>
    <t>5873</t>
  </si>
  <si>
    <t xml:space="preserve">夏長玉  </t>
  </si>
  <si>
    <t>9158</t>
  </si>
  <si>
    <t xml:space="preserve">夏海  </t>
  </si>
  <si>
    <t>4945</t>
  </si>
  <si>
    <t xml:space="preserve">夏霽  </t>
  </si>
  <si>
    <t>8068</t>
  </si>
  <si>
    <t xml:space="preserve">娜紅  </t>
  </si>
  <si>
    <t xml:space="preserve">姬淑賢  </t>
  </si>
  <si>
    <t>8172, 8703</t>
  </si>
  <si>
    <t xml:space="preserve">姬雪  </t>
  </si>
  <si>
    <t>9665-9666</t>
  </si>
  <si>
    <t xml:space="preserve">孫丹  </t>
  </si>
  <si>
    <t xml:space="preserve">孫升  </t>
  </si>
  <si>
    <t xml:space="preserve">孫方  </t>
  </si>
  <si>
    <t>8585</t>
  </si>
  <si>
    <t xml:space="preserve">孫幼軍  </t>
  </si>
  <si>
    <t>5013</t>
  </si>
  <si>
    <t xml:space="preserve">孫立峰  </t>
  </si>
  <si>
    <t>2679</t>
  </si>
  <si>
    <t xml:space="preserve">孫立堯  </t>
  </si>
  <si>
    <t>1304</t>
  </si>
  <si>
    <t xml:space="preserve">孫地喜  </t>
  </si>
  <si>
    <t xml:space="preserve">孫竹田  </t>
  </si>
  <si>
    <t>7797</t>
  </si>
  <si>
    <t xml:space="preserve">孫卓彩  </t>
  </si>
  <si>
    <t>2332</t>
  </si>
  <si>
    <t xml:space="preserve">孫英剛  </t>
  </si>
  <si>
    <t>5668</t>
  </si>
  <si>
    <t xml:space="preserve">孫恩立  </t>
  </si>
  <si>
    <t>8452</t>
  </si>
  <si>
    <t xml:space="preserve">孫振杰  </t>
  </si>
  <si>
    <t>8079</t>
  </si>
  <si>
    <t xml:space="preserve">孫海順  </t>
  </si>
  <si>
    <t>12511</t>
  </si>
  <si>
    <t xml:space="preserve">孫勝藍  </t>
  </si>
  <si>
    <t>4805, 5751</t>
  </si>
  <si>
    <t xml:space="preserve">孫朝喜  </t>
  </si>
  <si>
    <t>12530</t>
  </si>
  <si>
    <t xml:space="preserve">孫緒文  </t>
  </si>
  <si>
    <t xml:space="preserve">孫慧玲  </t>
  </si>
  <si>
    <t>2157, 9625-9628</t>
  </si>
  <si>
    <t xml:space="preserve">孫樂華  </t>
  </si>
  <si>
    <t>8435</t>
  </si>
  <si>
    <t xml:space="preserve">孫曉  </t>
  </si>
  <si>
    <t xml:space="preserve">孫曉群  </t>
  </si>
  <si>
    <t>6019</t>
  </si>
  <si>
    <t xml:space="preserve">孫濌志  </t>
  </si>
  <si>
    <t>9215</t>
  </si>
  <si>
    <t xml:space="preserve">孫穗芬  </t>
  </si>
  <si>
    <t>7953</t>
  </si>
  <si>
    <t xml:space="preserve">孫雙玉  </t>
  </si>
  <si>
    <t>8568</t>
  </si>
  <si>
    <t xml:space="preserve">家工作營  </t>
  </si>
  <si>
    <t>1437</t>
  </si>
  <si>
    <t xml:space="preserve">家和萬事興編寫組  </t>
  </si>
  <si>
    <t>12106</t>
  </si>
  <si>
    <t xml:space="preserve">宮下隼一  </t>
  </si>
  <si>
    <t>4555</t>
  </si>
  <si>
    <t xml:space="preserve">宮千栩  </t>
  </si>
  <si>
    <t xml:space="preserve">宮本洋子  </t>
  </si>
  <si>
    <t>5079</t>
  </si>
  <si>
    <t xml:space="preserve">宮崎市定  </t>
  </si>
  <si>
    <t>8592</t>
  </si>
  <si>
    <t xml:space="preserve">容曾莘薇  </t>
  </si>
  <si>
    <t>12356</t>
  </si>
  <si>
    <t xml:space="preserve">容繩祖  </t>
  </si>
  <si>
    <t>5344</t>
  </si>
  <si>
    <t xml:space="preserve">容寶溪  </t>
  </si>
  <si>
    <t>8075</t>
  </si>
  <si>
    <t xml:space="preserve">容靈  </t>
  </si>
  <si>
    <t>4447</t>
  </si>
  <si>
    <t xml:space="preserve">峭然  </t>
  </si>
  <si>
    <t>2448, 7589</t>
  </si>
  <si>
    <t xml:space="preserve">席芳淵  </t>
  </si>
  <si>
    <t>12740</t>
  </si>
  <si>
    <t xml:space="preserve">席建南  </t>
  </si>
  <si>
    <t>5608</t>
  </si>
  <si>
    <t xml:space="preserve">席與年  </t>
  </si>
  <si>
    <t>11775-11777</t>
  </si>
  <si>
    <t xml:space="preserve">徐人健  </t>
  </si>
  <si>
    <t>7735</t>
  </si>
  <si>
    <t xml:space="preserve">徐大昇  </t>
  </si>
  <si>
    <t xml:space="preserve">徐子雄  </t>
  </si>
  <si>
    <t>8594</t>
  </si>
  <si>
    <t xml:space="preserve">徐允清  </t>
  </si>
  <si>
    <t>8538</t>
  </si>
  <si>
    <t xml:space="preserve">徐圭遜  </t>
  </si>
  <si>
    <t>2282-2283, 7951</t>
  </si>
  <si>
    <t xml:space="preserve">徐利衛  </t>
  </si>
  <si>
    <t>2026</t>
  </si>
  <si>
    <t xml:space="preserve">徐志高  </t>
  </si>
  <si>
    <t>4512</t>
  </si>
  <si>
    <t xml:space="preserve">徐肖冰  </t>
  </si>
  <si>
    <t xml:space="preserve">徐佩臣  </t>
  </si>
  <si>
    <t>1206</t>
  </si>
  <si>
    <t xml:space="preserve">徐卓雅  </t>
  </si>
  <si>
    <t>8562</t>
  </si>
  <si>
    <t xml:space="preserve">徐昂  </t>
  </si>
  <si>
    <t>1256, 2511</t>
  </si>
  <si>
    <t xml:space="preserve">徐青  </t>
  </si>
  <si>
    <t>6075</t>
  </si>
  <si>
    <t xml:space="preserve">徐玥  </t>
  </si>
  <si>
    <t>1286</t>
  </si>
  <si>
    <t xml:space="preserve">徐則文  </t>
  </si>
  <si>
    <t>1071</t>
  </si>
  <si>
    <t xml:space="preserve">徐建國  </t>
  </si>
  <si>
    <t xml:space="preserve">徐美玲  </t>
  </si>
  <si>
    <t>2219</t>
  </si>
  <si>
    <t xml:space="preserve">徐英京  </t>
  </si>
  <si>
    <t xml:space="preserve">徐振邦  </t>
  </si>
  <si>
    <t>1365, 4505</t>
  </si>
  <si>
    <t xml:space="preserve">徐海燕  </t>
  </si>
  <si>
    <t>4502, 5871</t>
  </si>
  <si>
    <t xml:space="preserve">徐偉  </t>
  </si>
  <si>
    <t>2626</t>
  </si>
  <si>
    <t xml:space="preserve">徐國能  </t>
  </si>
  <si>
    <t>1303, 1489</t>
  </si>
  <si>
    <t xml:space="preserve">徐速  </t>
  </si>
  <si>
    <t>8432, 9647</t>
  </si>
  <si>
    <t xml:space="preserve">徐晞文  </t>
  </si>
  <si>
    <t>1276</t>
  </si>
  <si>
    <t xml:space="preserve">徐惠明  </t>
  </si>
  <si>
    <t>11883</t>
  </si>
  <si>
    <t xml:space="preserve">徐揚生  </t>
  </si>
  <si>
    <t>7985</t>
  </si>
  <si>
    <t xml:space="preserve">徐華生  </t>
  </si>
  <si>
    <t>1386</t>
  </si>
  <si>
    <t xml:space="preserve">徐雅然  </t>
  </si>
  <si>
    <t>11868</t>
  </si>
  <si>
    <t xml:space="preserve">徐雅碧  </t>
  </si>
  <si>
    <t xml:space="preserve">徐滙宗  </t>
  </si>
  <si>
    <t xml:space="preserve">徐焯賢  </t>
  </si>
  <si>
    <t xml:space="preserve">徐煜喆  </t>
  </si>
  <si>
    <t>11552</t>
  </si>
  <si>
    <t xml:space="preserve">徐瑜芳  </t>
  </si>
  <si>
    <t>1426, 1710, 4833, 5649, 8062</t>
  </si>
  <si>
    <t xml:space="preserve">徐萬民  </t>
  </si>
  <si>
    <t>2066</t>
  </si>
  <si>
    <t xml:space="preserve">徐道符  </t>
  </si>
  <si>
    <t xml:space="preserve">徐瑋  </t>
  </si>
  <si>
    <t>4738</t>
  </si>
  <si>
    <t xml:space="preserve">徐嘉儀  </t>
  </si>
  <si>
    <t>9574</t>
  </si>
  <si>
    <t xml:space="preserve">徐蓉蓉  </t>
  </si>
  <si>
    <t xml:space="preserve">徐銀山  </t>
  </si>
  <si>
    <t xml:space="preserve">徐德成  </t>
  </si>
  <si>
    <t>12032-12034</t>
  </si>
  <si>
    <t xml:space="preserve">徐標鋒  </t>
  </si>
  <si>
    <t>11832</t>
  </si>
  <si>
    <t xml:space="preserve">徐磊  </t>
  </si>
  <si>
    <t>2627</t>
  </si>
  <si>
    <t xml:space="preserve">徐魯  </t>
  </si>
  <si>
    <t xml:space="preserve">徐澤昌  </t>
  </si>
  <si>
    <t>9188</t>
  </si>
  <si>
    <t xml:space="preserve">徐澤榮  </t>
  </si>
  <si>
    <t>1866</t>
  </si>
  <si>
    <t xml:space="preserve">徐興無  </t>
  </si>
  <si>
    <t>2779</t>
  </si>
  <si>
    <t xml:space="preserve">徐錦全  </t>
  </si>
  <si>
    <t>2850</t>
  </si>
  <si>
    <t xml:space="preserve">徐濟時  </t>
  </si>
  <si>
    <t>1018</t>
  </si>
  <si>
    <t xml:space="preserve">徐瀟珍  </t>
  </si>
  <si>
    <t>2841-2842</t>
  </si>
  <si>
    <t xml:space="preserve">徐蘇杭  </t>
  </si>
  <si>
    <t>7697</t>
  </si>
  <si>
    <t xml:space="preserve">恐懼鳥  </t>
  </si>
  <si>
    <t>8595</t>
  </si>
  <si>
    <t xml:space="preserve">挪威的三文  </t>
  </si>
  <si>
    <t>4745</t>
  </si>
  <si>
    <t xml:space="preserve">捕風  </t>
  </si>
  <si>
    <t>2025</t>
  </si>
  <si>
    <t xml:space="preserve">旅遊博仕William  </t>
  </si>
  <si>
    <t>5091</t>
  </si>
  <si>
    <t xml:space="preserve">晏良華  </t>
  </si>
  <si>
    <t>12287</t>
  </si>
  <si>
    <t xml:space="preserve">時代楷模人物選編委會  </t>
  </si>
  <si>
    <t xml:space="preserve">時事政治教材編寫組  </t>
  </si>
  <si>
    <t>5354</t>
  </si>
  <si>
    <t xml:space="preserve">時昌鋒  </t>
  </si>
  <si>
    <t>2490</t>
  </si>
  <si>
    <t xml:space="preserve">時硯  </t>
  </si>
  <si>
    <t>2752</t>
  </si>
  <si>
    <t xml:space="preserve">朗廷酒店投資有限公司  </t>
  </si>
  <si>
    <t>5355</t>
  </si>
  <si>
    <t xml:space="preserve">桑昂丹增  </t>
  </si>
  <si>
    <t>1102, 12298</t>
  </si>
  <si>
    <t xml:space="preserve">桑德國際有限公司  </t>
  </si>
  <si>
    <t>5357, 12123-12124</t>
  </si>
  <si>
    <t xml:space="preserve">桐月  </t>
  </si>
  <si>
    <t>4941</t>
  </si>
  <si>
    <t xml:space="preserve">柴門文  </t>
  </si>
  <si>
    <t>11891</t>
  </si>
  <si>
    <t xml:space="preserve">柴高潔  </t>
  </si>
  <si>
    <t>12046</t>
  </si>
  <si>
    <t xml:space="preserve">柴醫  </t>
  </si>
  <si>
    <t>12186</t>
  </si>
  <si>
    <t xml:space="preserve">桃柳豆  </t>
  </si>
  <si>
    <t>8055</t>
  </si>
  <si>
    <t xml:space="preserve">桃默  </t>
  </si>
  <si>
    <t xml:space="preserve">格西格桑嘉措  </t>
  </si>
  <si>
    <t>1063, 1742, 2308, 2486, 5715, 6050</t>
  </si>
  <si>
    <t xml:space="preserve">格花堪布  </t>
  </si>
  <si>
    <t>11407</t>
  </si>
  <si>
    <t xml:space="preserve">殷岐峻  </t>
  </si>
  <si>
    <t>1559</t>
  </si>
  <si>
    <t xml:space="preserve">殷志揚  </t>
  </si>
  <si>
    <t>7588</t>
  </si>
  <si>
    <t xml:space="preserve">殷培基  </t>
  </si>
  <si>
    <t>6089, 8763</t>
  </si>
  <si>
    <t xml:space="preserve">殷晨希  </t>
  </si>
  <si>
    <t>1510</t>
  </si>
  <si>
    <t xml:space="preserve">殷琦  </t>
  </si>
  <si>
    <t>8738</t>
  </si>
  <si>
    <t xml:space="preserve">殷微  </t>
  </si>
  <si>
    <t>4974</t>
  </si>
  <si>
    <t xml:space="preserve">殷源源  </t>
  </si>
  <si>
    <t>1711</t>
  </si>
  <si>
    <t xml:space="preserve">殷筱  </t>
  </si>
  <si>
    <t>1315</t>
  </si>
  <si>
    <t xml:space="preserve">殷鈺焜  </t>
  </si>
  <si>
    <t>12107</t>
  </si>
  <si>
    <t xml:space="preserve">殷滿倉  </t>
  </si>
  <si>
    <t>11427</t>
  </si>
  <si>
    <t xml:space="preserve">殷寶洪  </t>
  </si>
  <si>
    <t>12125</t>
  </si>
  <si>
    <t xml:space="preserve">泰利  </t>
  </si>
  <si>
    <t>9196</t>
  </si>
  <si>
    <t xml:space="preserve">浪遊  </t>
  </si>
  <si>
    <t>9559</t>
  </si>
  <si>
    <t xml:space="preserve">浦沢直樹  </t>
  </si>
  <si>
    <t xml:space="preserve">浙江右派難友編輯組  </t>
  </si>
  <si>
    <t>11360</t>
  </si>
  <si>
    <t xml:space="preserve">浮游人  </t>
  </si>
  <si>
    <t>2323</t>
  </si>
  <si>
    <t xml:space="preserve">海之花  </t>
  </si>
  <si>
    <t>5332</t>
  </si>
  <si>
    <t xml:space="preserve">海田二號  </t>
  </si>
  <si>
    <t>9107</t>
  </si>
  <si>
    <t xml:space="preserve">海老沼剛  </t>
  </si>
  <si>
    <t xml:space="preserve">海怡  </t>
  </si>
  <si>
    <t>1499</t>
  </si>
  <si>
    <t xml:space="preserve">海洋  </t>
  </si>
  <si>
    <t>4766</t>
  </si>
  <si>
    <t xml:space="preserve">海通國際證券集團有限公司  </t>
  </si>
  <si>
    <t>8622</t>
  </si>
  <si>
    <t xml:space="preserve">海爾電器集團有限公司  </t>
  </si>
  <si>
    <t>8623</t>
  </si>
  <si>
    <t xml:space="preserve">海蝦  </t>
  </si>
  <si>
    <t xml:space="preserve">海穌  </t>
  </si>
  <si>
    <t>12136</t>
  </si>
  <si>
    <t xml:space="preserve">海邊上  </t>
  </si>
  <si>
    <t>5609</t>
  </si>
  <si>
    <t xml:space="preserve">烏克麗麗  </t>
  </si>
  <si>
    <t xml:space="preserve">特殊學習需要服務專責會議  </t>
  </si>
  <si>
    <t>8625</t>
  </si>
  <si>
    <t xml:space="preserve">狼小小童屋  </t>
  </si>
  <si>
    <t>4511, 4747, 5359, 5743</t>
  </si>
  <si>
    <t xml:space="preserve">珠江船務企業(股份)有限公司  </t>
  </si>
  <si>
    <t>5363, 12140</t>
  </si>
  <si>
    <t xml:space="preserve">留晴  </t>
  </si>
  <si>
    <t xml:space="preserve">留意思  </t>
  </si>
  <si>
    <t>5307</t>
  </si>
  <si>
    <t xml:space="preserve">疾風翼  </t>
  </si>
  <si>
    <t>11822, 12129, 12292</t>
  </si>
  <si>
    <t xml:space="preserve">真木文繪  </t>
  </si>
  <si>
    <t xml:space="preserve">真果果  </t>
  </si>
  <si>
    <t>4487, 4511, 4586, 4676, 4747, 4804, 4922, 5359, 5478, 5743, 6088, 6094</t>
  </si>
  <si>
    <t xml:space="preserve">真藤舞衣子  </t>
  </si>
  <si>
    <t>1200, 9561</t>
  </si>
  <si>
    <t xml:space="preserve">神庭麻由子  </t>
  </si>
  <si>
    <t>11653</t>
  </si>
  <si>
    <t xml:space="preserve">神駒  </t>
  </si>
  <si>
    <t xml:space="preserve">祝永平  </t>
  </si>
  <si>
    <t>1417</t>
  </si>
  <si>
    <t xml:space="preserve">祝旻資  </t>
  </si>
  <si>
    <t>5937, 5939, 5941, 5943, 5945, 5947</t>
  </si>
  <si>
    <t xml:space="preserve">祝勇  </t>
  </si>
  <si>
    <t>8021, 11950-11951</t>
  </si>
  <si>
    <t xml:space="preserve">祝振駒  </t>
  </si>
  <si>
    <t>6012</t>
  </si>
  <si>
    <t xml:space="preserve">祝微  </t>
  </si>
  <si>
    <t>1796</t>
  </si>
  <si>
    <t xml:space="preserve">秦永龍  </t>
  </si>
  <si>
    <t>8611</t>
  </si>
  <si>
    <t xml:space="preserve">秦光榮  </t>
  </si>
  <si>
    <t>9602</t>
  </si>
  <si>
    <t xml:space="preserve">秦安琪  </t>
  </si>
  <si>
    <t xml:space="preserve">秦有朋  </t>
  </si>
  <si>
    <t>2784</t>
  </si>
  <si>
    <t xml:space="preserve">秦志瑩  </t>
  </si>
  <si>
    <t xml:space="preserve">秦秀文  </t>
  </si>
  <si>
    <t>5377</t>
  </si>
  <si>
    <t xml:space="preserve">秦長江  </t>
  </si>
  <si>
    <t xml:space="preserve">秦前紅  </t>
  </si>
  <si>
    <t xml:space="preserve">秦建中  </t>
  </si>
  <si>
    <t>2708</t>
  </si>
  <si>
    <t xml:space="preserve">秦建敏  </t>
  </si>
  <si>
    <t xml:space="preserve">秦斌  </t>
  </si>
  <si>
    <t>5261</t>
  </si>
  <si>
    <t xml:space="preserve">秦睿萱  </t>
  </si>
  <si>
    <t>7502</t>
  </si>
  <si>
    <t xml:space="preserve">秦觀  </t>
  </si>
  <si>
    <t>12258-12259</t>
  </si>
  <si>
    <t xml:space="preserve">笑江南  </t>
  </si>
  <si>
    <t>2264, 5209-5210, 5592-5599, 8396-8397, 8916-8918, 12331-12333</t>
  </si>
  <si>
    <t xml:space="preserve">索多, 科拉莉  </t>
  </si>
  <si>
    <t xml:space="preserve">索米  </t>
  </si>
  <si>
    <t>11565</t>
  </si>
  <si>
    <t xml:space="preserve">索達吉堪布  </t>
  </si>
  <si>
    <t>7827, 9161</t>
  </si>
  <si>
    <t xml:space="preserve">索圖  </t>
  </si>
  <si>
    <t>2378</t>
  </si>
  <si>
    <t xml:space="preserve">純然  </t>
  </si>
  <si>
    <t>9639, 12438</t>
  </si>
  <si>
    <t xml:space="preserve">紙上的兵  </t>
  </si>
  <si>
    <t>11662</t>
  </si>
  <si>
    <t xml:space="preserve">翁真如  </t>
  </si>
  <si>
    <t>12353</t>
  </si>
  <si>
    <t xml:space="preserve">翁維民  </t>
  </si>
  <si>
    <t>5568</t>
  </si>
  <si>
    <t xml:space="preserve">翁鎮海  </t>
  </si>
  <si>
    <t>9644</t>
  </si>
  <si>
    <t xml:space="preserve">翁競華  </t>
  </si>
  <si>
    <t>2310-2311</t>
  </si>
  <si>
    <t xml:space="preserve">翁靈文  </t>
  </si>
  <si>
    <t>12165</t>
  </si>
  <si>
    <t xml:space="preserve">耿紀華  </t>
  </si>
  <si>
    <t>11718, 12170</t>
  </si>
  <si>
    <t xml:space="preserve">耿紅  </t>
  </si>
  <si>
    <t>5175</t>
  </si>
  <si>
    <t xml:space="preserve">耿軍  </t>
  </si>
  <si>
    <t xml:space="preserve">耿啟文  </t>
  </si>
  <si>
    <t>8464-8465, 8938-8941, 12021, 12351</t>
  </si>
  <si>
    <t xml:space="preserve">耿銘  </t>
  </si>
  <si>
    <t>12726</t>
  </si>
  <si>
    <t xml:space="preserve">耿興余  </t>
  </si>
  <si>
    <t>12508</t>
  </si>
  <si>
    <t xml:space="preserve">耿興餘  </t>
  </si>
  <si>
    <t>11523</t>
  </si>
  <si>
    <t xml:space="preserve">荒川弘  </t>
  </si>
  <si>
    <t>12604, 12724</t>
  </si>
  <si>
    <t xml:space="preserve">荒木飛呂彥  </t>
  </si>
  <si>
    <t>6191</t>
  </si>
  <si>
    <t xml:space="preserve">茶里  </t>
  </si>
  <si>
    <t>8573</t>
  </si>
  <si>
    <t xml:space="preserve">蚊張  </t>
  </si>
  <si>
    <t>8277</t>
  </si>
  <si>
    <t xml:space="preserve">袁小倫  </t>
  </si>
  <si>
    <t xml:space="preserve">袁仁明  </t>
  </si>
  <si>
    <t>8743</t>
  </si>
  <si>
    <t xml:space="preserve">袁天佑  </t>
  </si>
  <si>
    <t>12338</t>
  </si>
  <si>
    <t xml:space="preserve">袁代義  </t>
  </si>
  <si>
    <t>5061</t>
  </si>
  <si>
    <t xml:space="preserve">袁仲昇  </t>
  </si>
  <si>
    <t xml:space="preserve">袁行霈  </t>
  </si>
  <si>
    <t>4646-4649, 8030</t>
  </si>
  <si>
    <t xml:space="preserve">袁佳俊  </t>
  </si>
  <si>
    <t>11961</t>
  </si>
  <si>
    <t xml:space="preserve">袁東山  </t>
  </si>
  <si>
    <t>4526-4527</t>
  </si>
  <si>
    <t xml:space="preserve">袁展聰  </t>
  </si>
  <si>
    <t>11894</t>
  </si>
  <si>
    <t xml:space="preserve">袁海生  </t>
  </si>
  <si>
    <t>4936</t>
  </si>
  <si>
    <t xml:space="preserve">袁偉昌  </t>
  </si>
  <si>
    <t>1526</t>
  </si>
  <si>
    <t xml:space="preserve">袁偉豪  </t>
  </si>
  <si>
    <t>9185</t>
  </si>
  <si>
    <t xml:space="preserve">袁培  </t>
  </si>
  <si>
    <t>4641</t>
  </si>
  <si>
    <t xml:space="preserve">袁清熙  </t>
  </si>
  <si>
    <t xml:space="preserve">袁詠思  </t>
  </si>
  <si>
    <t>8674</t>
  </si>
  <si>
    <t xml:space="preserve">袁達志  </t>
  </si>
  <si>
    <t xml:space="preserve">袁雋殷  </t>
  </si>
  <si>
    <t>4642</t>
  </si>
  <si>
    <t xml:space="preserve">袁瑋熙  </t>
  </si>
  <si>
    <t>1731</t>
  </si>
  <si>
    <t xml:space="preserve">袁穎音  </t>
  </si>
  <si>
    <t>1609</t>
  </si>
  <si>
    <t xml:space="preserve">袁興  </t>
  </si>
  <si>
    <t>2359, 2722</t>
  </si>
  <si>
    <t xml:space="preserve">逆流而上  </t>
  </si>
  <si>
    <t>5395</t>
  </si>
  <si>
    <t xml:space="preserve">陝西省詩詞學會  </t>
  </si>
  <si>
    <t>7532</t>
  </si>
  <si>
    <t xml:space="preserve">馬小秋  </t>
  </si>
  <si>
    <t>8461</t>
  </si>
  <si>
    <t xml:space="preserve">馬少萍  </t>
  </si>
  <si>
    <t xml:space="preserve">馬文  </t>
  </si>
  <si>
    <t>4760</t>
  </si>
  <si>
    <t xml:space="preserve">馬仔  </t>
  </si>
  <si>
    <t>7462, 8123</t>
  </si>
  <si>
    <t xml:space="preserve">馬平  </t>
  </si>
  <si>
    <t>11458</t>
  </si>
  <si>
    <t xml:space="preserve">馬先富  </t>
  </si>
  <si>
    <t>11313-11314</t>
  </si>
  <si>
    <t xml:space="preserve">馬有清  </t>
  </si>
  <si>
    <t>1268</t>
  </si>
  <si>
    <t xml:space="preserve">馬有藻  </t>
  </si>
  <si>
    <t>8383-8384, 8810, 9571-9573</t>
  </si>
  <si>
    <t xml:space="preserve">馬伯寅  </t>
  </si>
  <si>
    <t>2039, 2628</t>
  </si>
  <si>
    <t xml:space="preserve">馬甫平  </t>
  </si>
  <si>
    <t xml:space="preserve">馬姐  </t>
  </si>
  <si>
    <t>8766</t>
  </si>
  <si>
    <t xml:space="preserve">馬孟龍  </t>
  </si>
  <si>
    <t>5378</t>
  </si>
  <si>
    <t xml:space="preserve">馬昌光  </t>
  </si>
  <si>
    <t>4829</t>
  </si>
  <si>
    <t xml:space="preserve">馬亮  </t>
  </si>
  <si>
    <t xml:space="preserve">馬保平  </t>
  </si>
  <si>
    <t>5793</t>
  </si>
  <si>
    <t xml:space="preserve">馬保羅  </t>
  </si>
  <si>
    <t>4592, 5444</t>
  </si>
  <si>
    <t xml:space="preserve">馬星原  </t>
  </si>
  <si>
    <t>1473, 2011, 2481, 2683-2685, 2822, 2996, 4835-4841, 5936, 6207-6209, 9423, 11626-11628, 11961, 12062, 12228, 12620-12622, 12650, 12764, 12851</t>
  </si>
  <si>
    <t xml:space="preserve">馬修  </t>
  </si>
  <si>
    <t>7764</t>
  </si>
  <si>
    <t xml:space="preserve">馬國川  </t>
  </si>
  <si>
    <t>8273</t>
  </si>
  <si>
    <t xml:space="preserve">馬國棟  </t>
  </si>
  <si>
    <t>8480</t>
  </si>
  <si>
    <t xml:space="preserve">馬淑儀  </t>
  </si>
  <si>
    <t>5220</t>
  </si>
  <si>
    <t xml:space="preserve">馬彪  </t>
  </si>
  <si>
    <t xml:space="preserve">馬傑偉  </t>
  </si>
  <si>
    <t>4485</t>
  </si>
  <si>
    <t xml:space="preserve">馬勝學  </t>
  </si>
  <si>
    <t>7890</t>
  </si>
  <si>
    <t xml:space="preserve">馬智恆  </t>
  </si>
  <si>
    <t>1681-1682</t>
  </si>
  <si>
    <t xml:space="preserve">馬善凱  </t>
  </si>
  <si>
    <t>11710</t>
  </si>
  <si>
    <t xml:space="preserve">馬雲  </t>
  </si>
  <si>
    <t>4525, 5401, 5716, 6150</t>
  </si>
  <si>
    <t xml:space="preserve">馬楠  </t>
  </si>
  <si>
    <t>4472</t>
  </si>
  <si>
    <t xml:space="preserve">馬毓玲  </t>
  </si>
  <si>
    <t xml:space="preserve">馬靖恒  </t>
  </si>
  <si>
    <t xml:space="preserve">馬煒龍  </t>
  </si>
  <si>
    <t>2043</t>
  </si>
  <si>
    <t xml:space="preserve">馬寧生  </t>
  </si>
  <si>
    <t>5375</t>
  </si>
  <si>
    <t xml:space="preserve">馬榮成  </t>
  </si>
  <si>
    <t xml:space="preserve">馬榮洪  </t>
  </si>
  <si>
    <t>4675</t>
  </si>
  <si>
    <t xml:space="preserve">馬漪楠  </t>
  </si>
  <si>
    <t>1500</t>
  </si>
  <si>
    <t xml:space="preserve">馬翠蘿  </t>
  </si>
  <si>
    <t>1260, 2367, 6029, 11511, 12111</t>
  </si>
  <si>
    <t xml:space="preserve">馬遜  </t>
  </si>
  <si>
    <t>9631-9632</t>
  </si>
  <si>
    <t xml:space="preserve">馬廣彥  </t>
  </si>
  <si>
    <t xml:space="preserve">馬慶偉  </t>
  </si>
  <si>
    <t xml:space="preserve">馬輝洪  </t>
  </si>
  <si>
    <t>2945</t>
  </si>
  <si>
    <t xml:space="preserve">馬燕雯  </t>
  </si>
  <si>
    <t>7712</t>
  </si>
  <si>
    <t xml:space="preserve">馬翰如  </t>
  </si>
  <si>
    <t>7729, 8328</t>
  </si>
  <si>
    <t xml:space="preserve">馬興慶  </t>
  </si>
  <si>
    <t>8853</t>
  </si>
  <si>
    <t xml:space="preserve">馬繼祖  </t>
  </si>
  <si>
    <t>2041</t>
  </si>
  <si>
    <t xml:space="preserve">馬觀微  </t>
  </si>
  <si>
    <t xml:space="preserve">高天佑  </t>
  </si>
  <si>
    <t>7742</t>
  </si>
  <si>
    <t xml:space="preserve">高木初江  </t>
  </si>
  <si>
    <t>1017</t>
  </si>
  <si>
    <t xml:space="preserve">高王凌  </t>
  </si>
  <si>
    <t>8986</t>
  </si>
  <si>
    <t xml:space="preserve">高永久  </t>
  </si>
  <si>
    <t>1373</t>
  </si>
  <si>
    <t xml:space="preserve">高田裕三  </t>
  </si>
  <si>
    <t>11380-11384</t>
  </si>
  <si>
    <t xml:space="preserve">高立黌  </t>
  </si>
  <si>
    <t>11540</t>
  </si>
  <si>
    <t xml:space="preserve">高仰止  </t>
  </si>
  <si>
    <t>2937</t>
  </si>
  <si>
    <t xml:space="preserve">高君怡  </t>
  </si>
  <si>
    <t>5242, 9660, 11959</t>
  </si>
  <si>
    <t xml:space="preserve">高均海  </t>
  </si>
  <si>
    <t>11329-11330, 12295</t>
  </si>
  <si>
    <t xml:space="preserve">高步林  </t>
  </si>
  <si>
    <t>4943</t>
  </si>
  <si>
    <t xml:space="preserve">高明  </t>
  </si>
  <si>
    <t>11804</t>
  </si>
  <si>
    <t xml:space="preserve">高明元  </t>
  </si>
  <si>
    <t xml:space="preserve">高明鑫  </t>
  </si>
  <si>
    <t>12653</t>
  </si>
  <si>
    <t xml:space="preserve">高芷欣  </t>
  </si>
  <si>
    <t>6053, 9523</t>
  </si>
  <si>
    <t xml:space="preserve">高俊峰  </t>
  </si>
  <si>
    <t>5512</t>
  </si>
  <si>
    <t xml:space="preserve">高俊權  </t>
  </si>
  <si>
    <t>1124, 6193, 8807</t>
  </si>
  <si>
    <t xml:space="preserve">高星長  </t>
  </si>
  <si>
    <t>12822</t>
  </si>
  <si>
    <t xml:space="preserve">高泉  </t>
  </si>
  <si>
    <t>7472</t>
  </si>
  <si>
    <t xml:space="preserve">高洪波  </t>
  </si>
  <si>
    <t xml:space="preserve">高洪雷  </t>
  </si>
  <si>
    <t>7744</t>
  </si>
  <si>
    <t xml:space="preserve">高夏芳  </t>
  </si>
  <si>
    <t>9282, 9287</t>
  </si>
  <si>
    <t xml:space="preserve">高島大  </t>
  </si>
  <si>
    <t>8037</t>
  </si>
  <si>
    <t xml:space="preserve">高海濤  </t>
  </si>
  <si>
    <t>8354</t>
  </si>
  <si>
    <t xml:space="preserve">高崇  </t>
  </si>
  <si>
    <t>1226</t>
  </si>
  <si>
    <t xml:space="preserve">高莘  </t>
  </si>
  <si>
    <t>2675</t>
  </si>
  <si>
    <t xml:space="preserve">高博涵  </t>
  </si>
  <si>
    <t>8031</t>
  </si>
  <si>
    <t xml:space="preserve">高寒  </t>
  </si>
  <si>
    <t>11495</t>
  </si>
  <si>
    <t xml:space="preserve">高新旺  </t>
  </si>
  <si>
    <t xml:space="preserve">高福祥  </t>
  </si>
  <si>
    <t>7590</t>
  </si>
  <si>
    <t xml:space="preserve">高銘謙  </t>
  </si>
  <si>
    <t>12780</t>
  </si>
  <si>
    <t xml:space="preserve">高德學  </t>
  </si>
  <si>
    <t>8483</t>
  </si>
  <si>
    <t xml:space="preserve">高樂仁  </t>
  </si>
  <si>
    <t>9672</t>
  </si>
  <si>
    <t xml:space="preserve">高樹森  </t>
  </si>
  <si>
    <t>4624</t>
  </si>
  <si>
    <t xml:space="preserve">高橋英靖  </t>
  </si>
  <si>
    <t>1685, 8308-8310</t>
  </si>
  <si>
    <t xml:space="preserve">高橋雅子  </t>
  </si>
  <si>
    <t>8453</t>
  </si>
  <si>
    <t xml:space="preserve">高嶽  </t>
  </si>
  <si>
    <t>4542, 4549, 5971, 7871, 8472</t>
  </si>
  <si>
    <t xml:space="preserve">高耀潔  </t>
  </si>
  <si>
    <t>8697</t>
  </si>
  <si>
    <t xml:space="preserve">高鐵鋼  </t>
  </si>
  <si>
    <t>1418</t>
  </si>
  <si>
    <t xml:space="preserve">高鑫零售有限公司  </t>
  </si>
  <si>
    <t>5408</t>
  </si>
  <si>
    <t xml:space="preserve">鬼谷先生  </t>
  </si>
  <si>
    <t>5424</t>
  </si>
  <si>
    <t xml:space="preserve">鬼差  </t>
  </si>
  <si>
    <t>1909-1911</t>
  </si>
  <si>
    <t xml:space="preserve">涂麗萍  </t>
  </si>
  <si>
    <t>12432</t>
  </si>
  <si>
    <t xml:space="preserve">郝光宗  </t>
  </si>
  <si>
    <t>2455</t>
  </si>
  <si>
    <t xml:space="preserve">郝金倫  </t>
  </si>
  <si>
    <t>7867</t>
  </si>
  <si>
    <t xml:space="preserve">郝紀柳  </t>
  </si>
  <si>
    <t>2024</t>
  </si>
  <si>
    <t xml:space="preserve">郝敏棋  </t>
  </si>
  <si>
    <t>6139</t>
  </si>
  <si>
    <t xml:space="preserve">郝慶孚  </t>
  </si>
  <si>
    <t>1935</t>
  </si>
  <si>
    <t>十一畫</t>
  </si>
  <si>
    <t xml:space="preserve">健吾  </t>
  </si>
  <si>
    <t>7492, 7821</t>
  </si>
  <si>
    <t xml:space="preserve">做金庸的男人  </t>
  </si>
  <si>
    <t>1800, 5237, 11955</t>
  </si>
  <si>
    <t xml:space="preserve">區文顯  </t>
  </si>
  <si>
    <t xml:space="preserve">區玉輝  </t>
  </si>
  <si>
    <t>4855</t>
  </si>
  <si>
    <t xml:space="preserve">區仲德  </t>
  </si>
  <si>
    <t>2060</t>
  </si>
  <si>
    <t xml:space="preserve">區伯平  </t>
  </si>
  <si>
    <t>8647</t>
  </si>
  <si>
    <t xml:space="preserve">區志堅  </t>
  </si>
  <si>
    <t xml:space="preserve">區彥恒  </t>
  </si>
  <si>
    <t xml:space="preserve">區美辰  </t>
  </si>
  <si>
    <t>1629-1638</t>
  </si>
  <si>
    <t xml:space="preserve">區淑玲  </t>
  </si>
  <si>
    <t>11490</t>
  </si>
  <si>
    <t xml:space="preserve">區淑英  </t>
  </si>
  <si>
    <t>5967</t>
  </si>
  <si>
    <t xml:space="preserve">區祥江  </t>
  </si>
  <si>
    <t>5445, 5712, 8447, 9673</t>
  </si>
  <si>
    <t xml:space="preserve">區發枝  </t>
  </si>
  <si>
    <t xml:space="preserve">區結成  </t>
  </si>
  <si>
    <t>8033</t>
  </si>
  <si>
    <t xml:space="preserve">區嘉容  </t>
  </si>
  <si>
    <t>1422-1423</t>
  </si>
  <si>
    <t xml:space="preserve">區錦棠  </t>
  </si>
  <si>
    <t>12487</t>
  </si>
  <si>
    <t xml:space="preserve">商務印書館編輯部  </t>
  </si>
  <si>
    <t>2736-2738, 11432</t>
  </si>
  <si>
    <t xml:space="preserve">國小寶  </t>
  </si>
  <si>
    <t xml:space="preserve">國武大紀  </t>
  </si>
  <si>
    <t>1393</t>
  </si>
  <si>
    <t xml:space="preserve">國美零售控股有限公司  </t>
  </si>
  <si>
    <t>5430</t>
  </si>
  <si>
    <t xml:space="preserve">國家教師資格統一考試命題研究中心  </t>
  </si>
  <si>
    <t>2068-2070</t>
  </si>
  <si>
    <t xml:space="preserve">國際培幼會  </t>
  </si>
  <si>
    <t>7551</t>
  </si>
  <si>
    <t xml:space="preserve">國際資源集團有限公司  </t>
  </si>
  <si>
    <t>5437</t>
  </si>
  <si>
    <t xml:space="preserve">國際精密集團有限公司  </t>
  </si>
  <si>
    <t>5438, 12207</t>
  </si>
  <si>
    <t xml:space="preserve">國際學園傳道會  </t>
  </si>
  <si>
    <t xml:space="preserve">基督生活團(香港)  </t>
  </si>
  <si>
    <t>1272, 8455</t>
  </si>
  <si>
    <t xml:space="preserve">婦女事務委員會  </t>
  </si>
  <si>
    <t>1892</t>
  </si>
  <si>
    <t xml:space="preserve">婚姻及兒童啟導中心  </t>
  </si>
  <si>
    <t>5341, 8587</t>
  </si>
  <si>
    <t xml:space="preserve">寇嵐  </t>
  </si>
  <si>
    <t>4988</t>
  </si>
  <si>
    <t xml:space="preserve">寂星  </t>
  </si>
  <si>
    <t>9167</t>
  </si>
  <si>
    <t xml:space="preserve">專家Dickson  </t>
  </si>
  <si>
    <t>9056</t>
  </si>
  <si>
    <t xml:space="preserve">專責翻譯小組  </t>
  </si>
  <si>
    <t>11564</t>
  </si>
  <si>
    <t xml:space="preserve">崔氏兄弟  </t>
  </si>
  <si>
    <t>11587</t>
  </si>
  <si>
    <t xml:space="preserve">崔世元  </t>
  </si>
  <si>
    <t>8382</t>
  </si>
  <si>
    <t xml:space="preserve">崔永康  </t>
  </si>
  <si>
    <t>8960</t>
  </si>
  <si>
    <t xml:space="preserve">崔在熏  </t>
  </si>
  <si>
    <t xml:space="preserve">崔成安  </t>
  </si>
  <si>
    <t>4525, 5000, 6150</t>
  </si>
  <si>
    <t xml:space="preserve">崔長喜  </t>
  </si>
  <si>
    <t>2079</t>
  </si>
  <si>
    <t xml:space="preserve">崔海友  </t>
  </si>
  <si>
    <t>11526</t>
  </si>
  <si>
    <t xml:space="preserve">崔紹漢  </t>
  </si>
  <si>
    <t>8841, 9236</t>
  </si>
  <si>
    <t xml:space="preserve">崔榮德  </t>
  </si>
  <si>
    <t>7696</t>
  </si>
  <si>
    <t xml:space="preserve">崔慶釗  </t>
  </si>
  <si>
    <t>9236</t>
  </si>
  <si>
    <t xml:space="preserve">崔樹芝  </t>
  </si>
  <si>
    <t>5794</t>
  </si>
  <si>
    <t xml:space="preserve">崔靜梅  </t>
  </si>
  <si>
    <t xml:space="preserve">常忠貴  </t>
  </si>
  <si>
    <t>8749</t>
  </si>
  <si>
    <t xml:space="preserve">常怡  </t>
  </si>
  <si>
    <t>8427-8428</t>
  </si>
  <si>
    <t xml:space="preserve">常青  </t>
  </si>
  <si>
    <t>1079</t>
  </si>
  <si>
    <t xml:space="preserve">常威  </t>
  </si>
  <si>
    <t>7567</t>
  </si>
  <si>
    <t xml:space="preserve">常浩居士  </t>
  </si>
  <si>
    <t>4875</t>
  </si>
  <si>
    <t xml:space="preserve">常盛春  </t>
  </si>
  <si>
    <t>7800</t>
  </si>
  <si>
    <t xml:space="preserve">常遠  </t>
  </si>
  <si>
    <t xml:space="preserve">常學貴  </t>
  </si>
  <si>
    <t>9595</t>
  </si>
  <si>
    <t xml:space="preserve">庶出庵主‧潮頎  </t>
  </si>
  <si>
    <t>1530</t>
  </si>
  <si>
    <t xml:space="preserve">張一明  </t>
  </si>
  <si>
    <t>2857</t>
  </si>
  <si>
    <t xml:space="preserve">張卜天  </t>
  </si>
  <si>
    <t xml:space="preserve">張三夕  </t>
  </si>
  <si>
    <t xml:space="preserve">張大千  </t>
  </si>
  <si>
    <t>8765</t>
  </si>
  <si>
    <t xml:space="preserve">張子君  </t>
  </si>
  <si>
    <t>12158</t>
  </si>
  <si>
    <t xml:space="preserve">張小車  </t>
  </si>
  <si>
    <t>2749</t>
  </si>
  <si>
    <t xml:space="preserve">張小補  </t>
  </si>
  <si>
    <t>4473</t>
  </si>
  <si>
    <t xml:space="preserve">張小微  </t>
  </si>
  <si>
    <t>2316</t>
  </si>
  <si>
    <t xml:space="preserve">張中之  </t>
  </si>
  <si>
    <t>12537</t>
  </si>
  <si>
    <t xml:space="preserve">張中行  </t>
  </si>
  <si>
    <t>7810</t>
  </si>
  <si>
    <t xml:space="preserve">張五常  </t>
  </si>
  <si>
    <t>4960</t>
  </si>
  <si>
    <t xml:space="preserve">張元  </t>
  </si>
  <si>
    <t xml:space="preserve">張化橋  </t>
  </si>
  <si>
    <t>2720</t>
  </si>
  <si>
    <t xml:space="preserve">張天苗  </t>
  </si>
  <si>
    <t>12143</t>
  </si>
  <si>
    <t xml:space="preserve">張少強  </t>
  </si>
  <si>
    <t>1903</t>
  </si>
  <si>
    <t xml:space="preserve">張心銳  </t>
  </si>
  <si>
    <t>8771</t>
  </si>
  <si>
    <t xml:space="preserve">張文  </t>
  </si>
  <si>
    <t>9131</t>
  </si>
  <si>
    <t xml:space="preserve">張文浩  </t>
  </si>
  <si>
    <t>5040</t>
  </si>
  <si>
    <t xml:space="preserve">張文彪  </t>
  </si>
  <si>
    <t>5867</t>
  </si>
  <si>
    <t xml:space="preserve">張文喜  </t>
  </si>
  <si>
    <t>11917</t>
  </si>
  <si>
    <t xml:space="preserve">張月珠  </t>
  </si>
  <si>
    <t>2808, 9569-9570, 12744-12746</t>
  </si>
  <si>
    <t xml:space="preserve">張月勝  </t>
  </si>
  <si>
    <t>1261</t>
  </si>
  <si>
    <t xml:space="preserve">張令玉  </t>
  </si>
  <si>
    <t>7528</t>
  </si>
  <si>
    <t xml:space="preserve">張付  </t>
  </si>
  <si>
    <t>2190</t>
  </si>
  <si>
    <t xml:space="preserve">張占武  </t>
  </si>
  <si>
    <t>1339</t>
  </si>
  <si>
    <t xml:space="preserve">張可宜  </t>
  </si>
  <si>
    <t>11831</t>
  </si>
  <si>
    <t xml:space="preserve">張民華  </t>
  </si>
  <si>
    <t>2712</t>
  </si>
  <si>
    <t xml:space="preserve">張永生  </t>
  </si>
  <si>
    <t>8783</t>
  </si>
  <si>
    <t xml:space="preserve">張永信  </t>
  </si>
  <si>
    <t>12340-12343</t>
  </si>
  <si>
    <t xml:space="preserve">張永達  </t>
  </si>
  <si>
    <t>11793</t>
  </si>
  <si>
    <t xml:space="preserve">張玉俊  </t>
  </si>
  <si>
    <t>1806</t>
  </si>
  <si>
    <t xml:space="preserve">張玉春  </t>
  </si>
  <si>
    <t xml:space="preserve">張兆君  </t>
  </si>
  <si>
    <t>7846</t>
  </si>
  <si>
    <t xml:space="preserve">張光輝  </t>
  </si>
  <si>
    <t>8809</t>
  </si>
  <si>
    <t xml:space="preserve">張全友  </t>
  </si>
  <si>
    <t xml:space="preserve">張向超  </t>
  </si>
  <si>
    <t>9045</t>
  </si>
  <si>
    <t xml:space="preserve">張宇  </t>
  </si>
  <si>
    <t>8670-8671</t>
  </si>
  <si>
    <t xml:space="preserve">張宇人  </t>
  </si>
  <si>
    <t>8378</t>
  </si>
  <si>
    <t xml:space="preserve">張屹晗  </t>
  </si>
  <si>
    <t>2299</t>
  </si>
  <si>
    <t xml:space="preserve">張成  </t>
  </si>
  <si>
    <t>5282</t>
  </si>
  <si>
    <t xml:space="preserve">張早訓  </t>
  </si>
  <si>
    <t>4709</t>
  </si>
  <si>
    <t xml:space="preserve">張艾玲  </t>
  </si>
  <si>
    <t>2518, 2550</t>
  </si>
  <si>
    <t xml:space="preserve">張伯偉  </t>
  </si>
  <si>
    <t xml:space="preserve">張克勤  </t>
  </si>
  <si>
    <t>8782</t>
  </si>
  <si>
    <t xml:space="preserve">張志雄  </t>
  </si>
  <si>
    <t>8099, 11895</t>
  </si>
  <si>
    <t xml:space="preserve">張步天  </t>
  </si>
  <si>
    <t>7699</t>
  </si>
  <si>
    <t xml:space="preserve">張沛家  </t>
  </si>
  <si>
    <t>1706</t>
  </si>
  <si>
    <t xml:space="preserve">張秀君  </t>
  </si>
  <si>
    <t>5755</t>
  </si>
  <si>
    <t xml:space="preserve">張秀儀  </t>
  </si>
  <si>
    <t>8865</t>
  </si>
  <si>
    <t xml:space="preserve">張佩琪  </t>
  </si>
  <si>
    <t>5605</t>
  </si>
  <si>
    <t xml:space="preserve">張叔岩  </t>
  </si>
  <si>
    <t>8007</t>
  </si>
  <si>
    <t xml:space="preserve">張岩  </t>
  </si>
  <si>
    <t>7850</t>
  </si>
  <si>
    <t xml:space="preserve">張岩鑫  </t>
  </si>
  <si>
    <t>1876</t>
  </si>
  <si>
    <t xml:space="preserve">張東君  </t>
  </si>
  <si>
    <t xml:space="preserve">張昕海  </t>
  </si>
  <si>
    <t>8501</t>
  </si>
  <si>
    <t xml:space="preserve">張俊勇  </t>
  </si>
  <si>
    <t>1397-1407</t>
  </si>
  <si>
    <t xml:space="preserve">張冠生  </t>
  </si>
  <si>
    <t>8445</t>
  </si>
  <si>
    <t xml:space="preserve">張冠雄  </t>
  </si>
  <si>
    <t>2621</t>
  </si>
  <si>
    <t xml:space="preserve">張奕文  </t>
  </si>
  <si>
    <t>9019-9020, 12375, 12380-12381, 12384-12389</t>
  </si>
  <si>
    <t xml:space="preserve">張建超  </t>
  </si>
  <si>
    <t>8080</t>
  </si>
  <si>
    <t xml:space="preserve">張建新  </t>
  </si>
  <si>
    <t>8043</t>
  </si>
  <si>
    <t xml:space="preserve">張建德  </t>
  </si>
  <si>
    <t>8559</t>
  </si>
  <si>
    <t xml:space="preserve">張彥  </t>
  </si>
  <si>
    <t xml:space="preserve">張春生  </t>
  </si>
  <si>
    <t>5353, 12024</t>
  </si>
  <si>
    <t xml:space="preserve">張柱子  </t>
  </si>
  <si>
    <t xml:space="preserve">張炳良  </t>
  </si>
  <si>
    <t>7708-7709</t>
  </si>
  <si>
    <t xml:space="preserve">張玲惠  </t>
  </si>
  <si>
    <t>11909-11910</t>
  </si>
  <si>
    <t xml:space="preserve">張美娜  </t>
  </si>
  <si>
    <t>8165</t>
  </si>
  <si>
    <t xml:space="preserve">張茂榮  </t>
  </si>
  <si>
    <t>5923</t>
  </si>
  <si>
    <t xml:space="preserve">張英華  </t>
  </si>
  <si>
    <t>9013</t>
  </si>
  <si>
    <t xml:space="preserve">張倫  </t>
  </si>
  <si>
    <t>8750</t>
  </si>
  <si>
    <t xml:space="preserve">張哲  </t>
  </si>
  <si>
    <t>8700</t>
  </si>
  <si>
    <t xml:space="preserve">張娟  </t>
  </si>
  <si>
    <t>9496</t>
  </si>
  <si>
    <t xml:space="preserve">張娟樺  </t>
  </si>
  <si>
    <t xml:space="preserve">張家裕  </t>
  </si>
  <si>
    <t>8271</t>
  </si>
  <si>
    <t xml:space="preserve">張容瑱  </t>
  </si>
  <si>
    <t xml:space="preserve">張峰屹  </t>
  </si>
  <si>
    <t>1044</t>
  </si>
  <si>
    <t xml:space="preserve">張恩年牧師師母團隊  </t>
  </si>
  <si>
    <t>6031-6032</t>
  </si>
  <si>
    <t xml:space="preserve">張桂光  </t>
  </si>
  <si>
    <t>2186</t>
  </si>
  <si>
    <t xml:space="preserve">張桂林  </t>
  </si>
  <si>
    <t>11898</t>
  </si>
  <si>
    <t xml:space="preserve">張桂珍  </t>
  </si>
  <si>
    <t>7782</t>
  </si>
  <si>
    <t xml:space="preserve">張栓林  </t>
  </si>
  <si>
    <t>11316</t>
  </si>
  <si>
    <t xml:space="preserve">張浩  </t>
  </si>
  <si>
    <t>5312</t>
  </si>
  <si>
    <t xml:space="preserve">張海防  </t>
  </si>
  <si>
    <t>5264</t>
  </si>
  <si>
    <t xml:space="preserve">張海英  </t>
  </si>
  <si>
    <t>8319</t>
  </si>
  <si>
    <t xml:space="preserve">張笑恒  </t>
  </si>
  <si>
    <t>5858</t>
  </si>
  <si>
    <t xml:space="preserve">張素鳳  </t>
  </si>
  <si>
    <t xml:space="preserve">張純珠  </t>
  </si>
  <si>
    <t xml:space="preserve">張高和  </t>
  </si>
  <si>
    <t>8612</t>
  </si>
  <si>
    <t xml:space="preserve">張健  </t>
  </si>
  <si>
    <t xml:space="preserve">張健武  </t>
  </si>
  <si>
    <t>1288</t>
  </si>
  <si>
    <t xml:space="preserve">張偉  </t>
  </si>
  <si>
    <t>8385</t>
  </si>
  <si>
    <t xml:space="preserve">張偉男  </t>
  </si>
  <si>
    <t>4497</t>
  </si>
  <si>
    <t xml:space="preserve">張國良  </t>
  </si>
  <si>
    <t>12785</t>
  </si>
  <si>
    <t xml:space="preserve">張國岳  </t>
  </si>
  <si>
    <t>1388, 2042</t>
  </si>
  <si>
    <t xml:space="preserve">張國鈞  </t>
  </si>
  <si>
    <t>11858</t>
  </si>
  <si>
    <t xml:space="preserve">張國斌  </t>
  </si>
  <si>
    <t>5692</t>
  </si>
  <si>
    <t xml:space="preserve">張國輝  </t>
  </si>
  <si>
    <t>2612</t>
  </si>
  <si>
    <t xml:space="preserve">張晨  </t>
  </si>
  <si>
    <t>8410</t>
  </si>
  <si>
    <t xml:space="preserve">張望雲  </t>
  </si>
  <si>
    <t>1291-1293</t>
  </si>
  <si>
    <t xml:space="preserve">張淑儀  </t>
  </si>
  <si>
    <t>11841</t>
  </si>
  <si>
    <t xml:space="preserve">張勝祥  </t>
  </si>
  <si>
    <t>4486</t>
  </si>
  <si>
    <t xml:space="preserve">張惠侶  </t>
  </si>
  <si>
    <t>5634</t>
  </si>
  <si>
    <t xml:space="preserve">張景中  </t>
  </si>
  <si>
    <t>11324, 12047, 12624, 12731</t>
  </si>
  <si>
    <t xml:space="preserve">張智力  </t>
  </si>
  <si>
    <t>2526</t>
  </si>
  <si>
    <t xml:space="preserve">張智聰  </t>
  </si>
  <si>
    <t>12502</t>
  </si>
  <si>
    <t xml:space="preserve">張華  </t>
  </si>
  <si>
    <t xml:space="preserve">張萌萌  </t>
  </si>
  <si>
    <t xml:space="preserve">張貴生  </t>
  </si>
  <si>
    <t>11836</t>
  </si>
  <si>
    <t xml:space="preserve">張開卷  </t>
  </si>
  <si>
    <t>7816</t>
  </si>
  <si>
    <t xml:space="preserve">張愛思  </t>
  </si>
  <si>
    <t>5446</t>
  </si>
  <si>
    <t xml:space="preserve">張楚  </t>
  </si>
  <si>
    <t>2016</t>
  </si>
  <si>
    <t xml:space="preserve">張業富  </t>
  </si>
  <si>
    <t>8944</t>
  </si>
  <si>
    <t xml:space="preserve">張群湘  </t>
  </si>
  <si>
    <t>4657, 11491</t>
  </si>
  <si>
    <t xml:space="preserve">張群顯  </t>
  </si>
  <si>
    <t>12479-12481</t>
  </si>
  <si>
    <t xml:space="preserve">張萱  </t>
  </si>
  <si>
    <t>2547, 12434</t>
  </si>
  <si>
    <t xml:space="preserve">張詩青  </t>
  </si>
  <si>
    <t>9268</t>
  </si>
  <si>
    <t xml:space="preserve">張運榜  </t>
  </si>
  <si>
    <t>12134</t>
  </si>
  <si>
    <t xml:space="preserve">張道根  </t>
  </si>
  <si>
    <t xml:space="preserve">張達民  </t>
  </si>
  <si>
    <t xml:space="preserve">張雋  </t>
  </si>
  <si>
    <t>2843</t>
  </si>
  <si>
    <t xml:space="preserve">張靖  </t>
  </si>
  <si>
    <t>11468</t>
  </si>
  <si>
    <t xml:space="preserve">張嘉怡  </t>
  </si>
  <si>
    <t>12820</t>
  </si>
  <si>
    <t xml:space="preserve">張嘉琪  </t>
  </si>
  <si>
    <t xml:space="preserve">張碧嘉  </t>
  </si>
  <si>
    <t>5779, 7546, 8491, 8979, 12769</t>
  </si>
  <si>
    <t xml:space="preserve">張翠芬  </t>
  </si>
  <si>
    <t xml:space="preserve">張翠瑜  </t>
  </si>
  <si>
    <t xml:space="preserve">張趙錦嫦  </t>
  </si>
  <si>
    <t>4549, 4834, 5971</t>
  </si>
  <si>
    <t xml:space="preserve">張儀飛  </t>
  </si>
  <si>
    <t xml:space="preserve">張劍虹  </t>
  </si>
  <si>
    <t>4651</t>
  </si>
  <si>
    <t xml:space="preserve">張嘯塵  </t>
  </si>
  <si>
    <t xml:space="preserve">張增鵬  </t>
  </si>
  <si>
    <t>8757</t>
  </si>
  <si>
    <t xml:space="preserve">張德文  </t>
  </si>
  <si>
    <t>6084</t>
  </si>
  <si>
    <t xml:space="preserve">張德芳  </t>
  </si>
  <si>
    <t>9297-9298</t>
  </si>
  <si>
    <t xml:space="preserve">張慧明  </t>
  </si>
  <si>
    <t>5319-5323, 5783</t>
  </si>
  <si>
    <t xml:space="preserve">張慧真  </t>
  </si>
  <si>
    <t>5095</t>
  </si>
  <si>
    <t xml:space="preserve">張慧嫈  </t>
  </si>
  <si>
    <t>11689, 11691</t>
  </si>
  <si>
    <t xml:space="preserve">張樂聰  </t>
  </si>
  <si>
    <t xml:space="preserve">張潤衡  </t>
  </si>
  <si>
    <t>9672, 9735</t>
  </si>
  <si>
    <t xml:space="preserve">張潔  </t>
  </si>
  <si>
    <t xml:space="preserve">張蓬雲  </t>
  </si>
  <si>
    <t>12350</t>
  </si>
  <si>
    <t xml:space="preserve">張賢翼  </t>
  </si>
  <si>
    <t>5042, 5688</t>
  </si>
  <si>
    <t xml:space="preserve">張鋒  </t>
  </si>
  <si>
    <t>8251</t>
  </si>
  <si>
    <t xml:space="preserve">張學德  </t>
  </si>
  <si>
    <t>9389</t>
  </si>
  <si>
    <t xml:space="preserve">張曉峯  </t>
  </si>
  <si>
    <t xml:space="preserve">張穎沁  </t>
  </si>
  <si>
    <t>6221</t>
  </si>
  <si>
    <t xml:space="preserve">張曄  </t>
  </si>
  <si>
    <t xml:space="preserve">張勵妍  </t>
  </si>
  <si>
    <t xml:space="preserve">張濤  </t>
  </si>
  <si>
    <t>2632</t>
  </si>
  <si>
    <t xml:space="preserve">張穗強  </t>
  </si>
  <si>
    <t>12469</t>
  </si>
  <si>
    <t xml:space="preserve">張翼  </t>
  </si>
  <si>
    <t xml:space="preserve">張鴻  </t>
  </si>
  <si>
    <t>5169</t>
  </si>
  <si>
    <t xml:space="preserve">張鴻奎  </t>
  </si>
  <si>
    <t>6149</t>
  </si>
  <si>
    <t xml:space="preserve">張闖  </t>
  </si>
  <si>
    <t>2183, 2846</t>
  </si>
  <si>
    <t xml:space="preserve">張藝  </t>
  </si>
  <si>
    <t>8141</t>
  </si>
  <si>
    <t xml:space="preserve">張鵬  </t>
  </si>
  <si>
    <t>5666</t>
  </si>
  <si>
    <t xml:space="preserve">張寶雯  </t>
  </si>
  <si>
    <t>2232-2235</t>
  </si>
  <si>
    <t xml:space="preserve">張曦  </t>
  </si>
  <si>
    <t>5816, 11713</t>
  </si>
  <si>
    <t xml:space="preserve">張繼征  </t>
  </si>
  <si>
    <t>5628</t>
  </si>
  <si>
    <t xml:space="preserve">張繼昌  </t>
  </si>
  <si>
    <t>9567</t>
  </si>
  <si>
    <t xml:space="preserve">張霸子  </t>
  </si>
  <si>
    <t>4551, 4899-4900, 4904, 5771, 5863</t>
  </si>
  <si>
    <t xml:space="preserve">張驊  </t>
  </si>
  <si>
    <t>2301</t>
  </si>
  <si>
    <t xml:space="preserve">強制性公積金計劃管理局  </t>
  </si>
  <si>
    <t>8751</t>
  </si>
  <si>
    <t xml:space="preserve">彩星玩具有限公司  </t>
  </si>
  <si>
    <t>5449, 12220</t>
  </si>
  <si>
    <t xml:space="preserve">彩星集團有限公司  </t>
  </si>
  <si>
    <t>5450, 12221</t>
  </si>
  <si>
    <t xml:space="preserve">情侶們  </t>
  </si>
  <si>
    <t>7520</t>
  </si>
  <si>
    <t xml:space="preserve">惜身文化  </t>
  </si>
  <si>
    <t>11516, 11807-11808, 11816-11817</t>
  </si>
  <si>
    <t>11815</t>
  </si>
  <si>
    <t xml:space="preserve">戚本禹  </t>
  </si>
  <si>
    <t>5474</t>
  </si>
  <si>
    <t xml:space="preserve">教育出版社編輯委員會  </t>
  </si>
  <si>
    <t>5881</t>
  </si>
  <si>
    <t xml:space="preserve">教育局課程發展處中國語文教育組  </t>
  </si>
  <si>
    <t>2743, 11783</t>
  </si>
  <si>
    <t xml:space="preserve">教育局課程發展處個人、社會及人文教育組  </t>
  </si>
  <si>
    <t>5757, 9138-9139</t>
  </si>
  <si>
    <t xml:space="preserve">教育局課程發展處通識教育組  </t>
  </si>
  <si>
    <t>11499, 11512, 11639, 12098, 12166, 12262</t>
  </si>
  <si>
    <t xml:space="preserve">教育局課程發展處數學教育組  </t>
  </si>
  <si>
    <t>1023, 7483</t>
  </si>
  <si>
    <t xml:space="preserve">救世軍港澳軍區  </t>
  </si>
  <si>
    <t>8775</t>
  </si>
  <si>
    <t xml:space="preserve">救世軍港澳軍區總部  </t>
  </si>
  <si>
    <t>8734</t>
  </si>
  <si>
    <t xml:space="preserve">救世軍學前教育服務課程發展委員會  </t>
  </si>
  <si>
    <t>11592-11595</t>
  </si>
  <si>
    <t xml:space="preserve">啟功  </t>
  </si>
  <si>
    <t xml:space="preserve">晨曦  </t>
  </si>
  <si>
    <t>6153</t>
  </si>
  <si>
    <t xml:space="preserve">曹小鷗  </t>
  </si>
  <si>
    <t>2845</t>
  </si>
  <si>
    <t xml:space="preserve">曹去晶  </t>
  </si>
  <si>
    <t>5084</t>
  </si>
  <si>
    <t xml:space="preserve">曹伊梅  </t>
  </si>
  <si>
    <t>6113</t>
  </si>
  <si>
    <t xml:space="preserve">曹希文  </t>
  </si>
  <si>
    <t>11575</t>
  </si>
  <si>
    <t xml:space="preserve">曹志豪  </t>
  </si>
  <si>
    <t>11541-11543</t>
  </si>
  <si>
    <t xml:space="preserve">曹叒  </t>
  </si>
  <si>
    <t>5513</t>
  </si>
  <si>
    <t xml:space="preserve">曹桂婷  </t>
  </si>
  <si>
    <t>8781</t>
  </si>
  <si>
    <t xml:space="preserve">曹真諍  </t>
  </si>
  <si>
    <t>11902</t>
  </si>
  <si>
    <t xml:space="preserve">曹偉彤  </t>
  </si>
  <si>
    <t>2009</t>
  </si>
  <si>
    <t xml:space="preserve">曹雅英  </t>
  </si>
  <si>
    <t xml:space="preserve">曹慧思  </t>
  </si>
  <si>
    <t xml:space="preserve">曹應旺  </t>
  </si>
  <si>
    <t>11802</t>
  </si>
  <si>
    <t xml:space="preserve">曹蕾  </t>
  </si>
  <si>
    <t xml:space="preserve">曹鐘陵  </t>
  </si>
  <si>
    <t>5249</t>
  </si>
  <si>
    <t xml:space="preserve">望日  </t>
  </si>
  <si>
    <t>8947</t>
  </si>
  <si>
    <t xml:space="preserve">梁一鳴  </t>
  </si>
  <si>
    <t>11638</t>
  </si>
  <si>
    <t xml:space="preserve">梁二平  </t>
  </si>
  <si>
    <t xml:space="preserve">梁大益  </t>
  </si>
  <si>
    <t>12442</t>
  </si>
  <si>
    <t xml:space="preserve">梁小東  </t>
  </si>
  <si>
    <t>4502, 5998</t>
  </si>
  <si>
    <t xml:space="preserve">梁小島  </t>
  </si>
  <si>
    <t>8052</t>
  </si>
  <si>
    <t xml:space="preserve">梁之桃  </t>
  </si>
  <si>
    <t>4939</t>
  </si>
  <si>
    <t xml:space="preserve">梁天偉  </t>
  </si>
  <si>
    <t>2641-2642</t>
  </si>
  <si>
    <t xml:space="preserve">梁天雁  </t>
  </si>
  <si>
    <t>5495</t>
  </si>
  <si>
    <t xml:space="preserve">梁日昌  </t>
  </si>
  <si>
    <t>9684</t>
  </si>
  <si>
    <t xml:space="preserve">梁仕釗  </t>
  </si>
  <si>
    <t>12768</t>
  </si>
  <si>
    <t xml:space="preserve">梁可茹  </t>
  </si>
  <si>
    <t>2848</t>
  </si>
  <si>
    <t xml:space="preserve">梁永生  </t>
  </si>
  <si>
    <t>1749, 2478, 2549</t>
  </si>
  <si>
    <t xml:space="preserve">梁永泰  </t>
  </si>
  <si>
    <t>5201</t>
  </si>
  <si>
    <t xml:space="preserve">梁永健  </t>
  </si>
  <si>
    <t>4831</t>
  </si>
  <si>
    <t xml:space="preserve">梁永善  </t>
  </si>
  <si>
    <t>2161</t>
  </si>
  <si>
    <t xml:space="preserve">梁永樂  </t>
  </si>
  <si>
    <t>8071-8073</t>
  </si>
  <si>
    <t xml:space="preserve">梁玉麒  </t>
  </si>
  <si>
    <t>5565</t>
  </si>
  <si>
    <t xml:space="preserve">梁光耀  </t>
  </si>
  <si>
    <t>1498, 8827, 12527</t>
  </si>
  <si>
    <t xml:space="preserve">梁守肫  </t>
  </si>
  <si>
    <t>8016</t>
  </si>
  <si>
    <t xml:space="preserve">梁宏孝  </t>
  </si>
  <si>
    <t>5496</t>
  </si>
  <si>
    <t xml:space="preserve">梁志偉  </t>
  </si>
  <si>
    <t>8906</t>
  </si>
  <si>
    <t xml:space="preserve">梁志遠  </t>
  </si>
  <si>
    <t>5994</t>
  </si>
  <si>
    <t xml:space="preserve">梁杏怡  </t>
  </si>
  <si>
    <t>8668</t>
  </si>
  <si>
    <t xml:space="preserve">梁佩瑚  </t>
  </si>
  <si>
    <t>8909</t>
  </si>
  <si>
    <t xml:space="preserve">梁承謙  </t>
  </si>
  <si>
    <t>7537, 7788-7789, 9738</t>
  </si>
  <si>
    <t xml:space="preserve">梁昌欽  </t>
  </si>
  <si>
    <t>4561-4572</t>
  </si>
  <si>
    <t xml:space="preserve">梁思力  </t>
  </si>
  <si>
    <t>5292</t>
  </si>
  <si>
    <t xml:space="preserve">梁思成  </t>
  </si>
  <si>
    <t>7727</t>
  </si>
  <si>
    <t xml:space="preserve">梁思潛  </t>
  </si>
  <si>
    <t xml:space="preserve">梁柳清  </t>
  </si>
  <si>
    <t>1587</t>
  </si>
  <si>
    <t xml:space="preserve">梁祈恩  </t>
  </si>
  <si>
    <t>2286-2297</t>
  </si>
  <si>
    <t xml:space="preserve">梁美心  </t>
  </si>
  <si>
    <t>8813</t>
  </si>
  <si>
    <t xml:space="preserve">梁苑欣  </t>
  </si>
  <si>
    <t>4575, 4834, 5972</t>
  </si>
  <si>
    <t xml:space="preserve">梁倩雯  </t>
  </si>
  <si>
    <t>1712</t>
  </si>
  <si>
    <t xml:space="preserve">梁家文  </t>
  </si>
  <si>
    <t>1563-1566, 4978-4979, 8151-8152</t>
  </si>
  <si>
    <t xml:space="preserve">梁家錩  </t>
  </si>
  <si>
    <t>8972</t>
  </si>
  <si>
    <t xml:space="preserve">梁恩貴  </t>
  </si>
  <si>
    <t>1766</t>
  </si>
  <si>
    <t xml:space="preserve">梁恒振  </t>
  </si>
  <si>
    <t>4695</t>
  </si>
  <si>
    <t xml:space="preserve">梁振志  </t>
  </si>
  <si>
    <t>1862</t>
  </si>
  <si>
    <t xml:space="preserve">梁桂玲  </t>
  </si>
  <si>
    <t>9228</t>
  </si>
  <si>
    <t xml:space="preserve">梁浩生  </t>
  </si>
  <si>
    <t>7812, 9163-9164</t>
  </si>
  <si>
    <t xml:space="preserve">梁浩榮  </t>
  </si>
  <si>
    <t>6008</t>
  </si>
  <si>
    <t xml:space="preserve">梁海宏  </t>
  </si>
  <si>
    <t>7836</t>
  </si>
  <si>
    <t xml:space="preserve">梁致輝  </t>
  </si>
  <si>
    <t>8812</t>
  </si>
  <si>
    <t xml:space="preserve">梁偉洛  </t>
  </si>
  <si>
    <t>11521</t>
  </si>
  <si>
    <t xml:space="preserve">梁國明  </t>
  </si>
  <si>
    <t>2388</t>
  </si>
  <si>
    <t xml:space="preserve">梁國勇  </t>
  </si>
  <si>
    <t>7736</t>
  </si>
  <si>
    <t xml:space="preserve">梁國榮  </t>
  </si>
  <si>
    <t>1186</t>
  </si>
  <si>
    <t xml:space="preserve">梁國豪  </t>
  </si>
  <si>
    <t xml:space="preserve">梁國驊  </t>
  </si>
  <si>
    <t>5566</t>
  </si>
  <si>
    <t xml:space="preserve">梁婉珊  </t>
  </si>
  <si>
    <t>11549</t>
  </si>
  <si>
    <t xml:space="preserve">梁強  </t>
  </si>
  <si>
    <t>2415</t>
  </si>
  <si>
    <t xml:space="preserve">梁昊  </t>
  </si>
  <si>
    <t>7809</t>
  </si>
  <si>
    <t xml:space="preserve">梁敏菁  </t>
  </si>
  <si>
    <t>7581, 7804, 8440, 8970, 9576, 11538, 11703, 12424</t>
  </si>
  <si>
    <t xml:space="preserve">梁啟智  </t>
  </si>
  <si>
    <t xml:space="preserve">梁望峯  </t>
  </si>
  <si>
    <t>2681, 4663, 4819, 7992, 8449, 8707</t>
  </si>
  <si>
    <t xml:space="preserve">梁淑卿  </t>
  </si>
  <si>
    <t xml:space="preserve">梁盛怡  </t>
  </si>
  <si>
    <t>4952</t>
  </si>
  <si>
    <t xml:space="preserve">梁凱淇  </t>
  </si>
  <si>
    <t xml:space="preserve">梁富華  </t>
  </si>
  <si>
    <t>7702</t>
  </si>
  <si>
    <t xml:space="preserve">梁惠梅  </t>
  </si>
  <si>
    <t xml:space="preserve">梁智鴻  </t>
  </si>
  <si>
    <t>8803</t>
  </si>
  <si>
    <t xml:space="preserve">梁皓嘉  </t>
  </si>
  <si>
    <t>8359</t>
  </si>
  <si>
    <t xml:space="preserve">梁雅怡  </t>
  </si>
  <si>
    <t>4544, 4575, 5012</t>
  </si>
  <si>
    <t xml:space="preserve">梁楓  </t>
  </si>
  <si>
    <t>2162</t>
  </si>
  <si>
    <t xml:space="preserve">梁瑞明  </t>
  </si>
  <si>
    <t>8966</t>
  </si>
  <si>
    <t xml:space="preserve">梁頌名  </t>
  </si>
  <si>
    <t xml:space="preserve">梁嘉俊  </t>
  </si>
  <si>
    <t>7987</t>
  </si>
  <si>
    <t xml:space="preserve">梁榮亨  </t>
  </si>
  <si>
    <t>8360</t>
  </si>
  <si>
    <t xml:space="preserve">梁滌心  </t>
  </si>
  <si>
    <t xml:space="preserve">梁爾紋  </t>
  </si>
  <si>
    <t>9199</t>
  </si>
  <si>
    <t xml:space="preserve">梁綺玲  </t>
  </si>
  <si>
    <t>9276</t>
  </si>
  <si>
    <t xml:space="preserve">梁鳳笑  </t>
  </si>
  <si>
    <t>1316</t>
  </si>
  <si>
    <t xml:space="preserve">梁劍平  </t>
  </si>
  <si>
    <t>12679</t>
  </si>
  <si>
    <t xml:space="preserve">梁劍章  </t>
  </si>
  <si>
    <t>9233</t>
  </si>
  <si>
    <t xml:space="preserve">梁廣福  </t>
  </si>
  <si>
    <t>7996</t>
  </si>
  <si>
    <t xml:space="preserve">梁慧思  </t>
  </si>
  <si>
    <t>5217</t>
  </si>
  <si>
    <t xml:space="preserve">梁慧珊  </t>
  </si>
  <si>
    <t>5039</t>
  </si>
  <si>
    <t xml:space="preserve">梁慧敏  </t>
  </si>
  <si>
    <t>7713</t>
  </si>
  <si>
    <t xml:space="preserve">梁慕靈  </t>
  </si>
  <si>
    <t>8878</t>
  </si>
  <si>
    <t xml:space="preserve">梁樂韻  </t>
  </si>
  <si>
    <t xml:space="preserve">梁蔚昕  </t>
  </si>
  <si>
    <t>9192</t>
  </si>
  <si>
    <t xml:space="preserve">梁適  </t>
  </si>
  <si>
    <t>11711</t>
  </si>
  <si>
    <t xml:space="preserve">梁憲孫  </t>
  </si>
  <si>
    <t>2826</t>
  </si>
  <si>
    <t xml:space="preserve">梁操雅  </t>
  </si>
  <si>
    <t>1899</t>
  </si>
  <si>
    <t xml:space="preserve">梁曉波  </t>
  </si>
  <si>
    <t>5741</t>
  </si>
  <si>
    <t xml:space="preserve">梁燕  </t>
  </si>
  <si>
    <t>8070</t>
  </si>
  <si>
    <t xml:space="preserve">梁鎂婷  </t>
  </si>
  <si>
    <t>12727</t>
  </si>
  <si>
    <t xml:space="preserve">梁麗芬  </t>
  </si>
  <si>
    <t>4778</t>
  </si>
  <si>
    <t xml:space="preserve">梁寶姍  </t>
  </si>
  <si>
    <t>5297</t>
  </si>
  <si>
    <t xml:space="preserve">梁寶儀  </t>
  </si>
  <si>
    <t>5147</t>
  </si>
  <si>
    <t xml:space="preserve">梁鶴年  </t>
  </si>
  <si>
    <t>8094-8095</t>
  </si>
  <si>
    <t xml:space="preserve">梁靈剛  </t>
  </si>
  <si>
    <t>1738</t>
  </si>
  <si>
    <t xml:space="preserve">梅山狂客張寒  </t>
  </si>
  <si>
    <t>11683</t>
  </si>
  <si>
    <t xml:space="preserve">梅智斌  </t>
  </si>
  <si>
    <t>9301</t>
  </si>
  <si>
    <t xml:space="preserve">梅寧華  </t>
  </si>
  <si>
    <t xml:space="preserve">梅應琪  </t>
  </si>
  <si>
    <t>1294, 2062, 2521, 5651, 8085, 9221, 9728, 11867</t>
  </si>
  <si>
    <t xml:space="preserve">梅薩, 埃里卡  </t>
  </si>
  <si>
    <t xml:space="preserve">梅蘭芳  </t>
  </si>
  <si>
    <t>9275</t>
  </si>
  <si>
    <t xml:space="preserve">清水榮一  </t>
  </si>
  <si>
    <t xml:space="preserve">清泉  </t>
  </si>
  <si>
    <t>12494</t>
  </si>
  <si>
    <t xml:space="preserve">淺賀菜緒子  </t>
  </si>
  <si>
    <t>12252</t>
  </si>
  <si>
    <t xml:space="preserve">深圳市大鵬新區綜合辦公室  </t>
  </si>
  <si>
    <t>1108-1109</t>
  </si>
  <si>
    <t xml:space="preserve">深圳市龍華區觀瀾街道辨事處  </t>
  </si>
  <si>
    <t>2954</t>
  </si>
  <si>
    <t xml:space="preserve">深圳國際控股有限公司  </t>
  </si>
  <si>
    <t>5501</t>
  </si>
  <si>
    <t xml:space="preserve">深雪  </t>
  </si>
  <si>
    <t>5360, 8300</t>
  </si>
  <si>
    <t xml:space="preserve">焉知  </t>
  </si>
  <si>
    <t>11362</t>
  </si>
  <si>
    <t xml:space="preserve">現代傳播控股有限公司  </t>
  </si>
  <si>
    <t>5503</t>
  </si>
  <si>
    <t xml:space="preserve">理央周  </t>
  </si>
  <si>
    <t>5778</t>
  </si>
  <si>
    <t xml:space="preserve">理想很遠  </t>
  </si>
  <si>
    <t>8888, 9490</t>
  </si>
  <si>
    <t xml:space="preserve">瓶兒  </t>
  </si>
  <si>
    <t>5739</t>
  </si>
  <si>
    <t xml:space="preserve">畢曉丹  </t>
  </si>
  <si>
    <t>8797</t>
  </si>
  <si>
    <t xml:space="preserve">盛杰  </t>
  </si>
  <si>
    <t xml:space="preserve">眾安在綫財產保險股份有限公司  </t>
  </si>
  <si>
    <t>5517</t>
  </si>
  <si>
    <t xml:space="preserve">笠原將弘  </t>
  </si>
  <si>
    <t>12368</t>
  </si>
  <si>
    <t xml:space="preserve">笠原徹郎  </t>
  </si>
  <si>
    <t>2955-2959, 9695-9696</t>
  </si>
  <si>
    <t xml:space="preserve">笨泥爸爸  </t>
  </si>
  <si>
    <t>12348</t>
  </si>
  <si>
    <t xml:space="preserve">習宏毅  </t>
  </si>
  <si>
    <t>2525</t>
  </si>
  <si>
    <t xml:space="preserve">習近平  </t>
  </si>
  <si>
    <t>1621</t>
  </si>
  <si>
    <t xml:space="preserve">翎翀  </t>
  </si>
  <si>
    <t>1233</t>
  </si>
  <si>
    <t xml:space="preserve">莎莎國際控股有限公司  </t>
  </si>
  <si>
    <t>8822</t>
  </si>
  <si>
    <t xml:space="preserve">莫氏  </t>
  </si>
  <si>
    <t>5301</t>
  </si>
  <si>
    <t xml:space="preserve">莫永祥  </t>
  </si>
  <si>
    <t>2096</t>
  </si>
  <si>
    <t xml:space="preserve">莫家棟  </t>
  </si>
  <si>
    <t xml:space="preserve">莫望  </t>
  </si>
  <si>
    <t xml:space="preserve">莫媛媛  </t>
  </si>
  <si>
    <t>5291, 6212, 12071-12073, 12852</t>
  </si>
  <si>
    <t xml:space="preserve">莫華  </t>
  </si>
  <si>
    <t>2240</t>
  </si>
  <si>
    <t xml:space="preserve">莫順生  </t>
  </si>
  <si>
    <t>11915</t>
  </si>
  <si>
    <t xml:space="preserve">莫愛玲  </t>
  </si>
  <si>
    <t>8327</t>
  </si>
  <si>
    <t xml:space="preserve">莫樹錦  </t>
  </si>
  <si>
    <t>9592</t>
  </si>
  <si>
    <t xml:space="preserve">莫頴恒  </t>
  </si>
  <si>
    <t>7494</t>
  </si>
  <si>
    <t xml:space="preserve">莊士中國投資有限公司  </t>
  </si>
  <si>
    <t>8824</t>
  </si>
  <si>
    <t xml:space="preserve">莊士機構國際有限公司  </t>
  </si>
  <si>
    <t>8825</t>
  </si>
  <si>
    <t xml:space="preserve">莊小璐  </t>
  </si>
  <si>
    <t>7974</t>
  </si>
  <si>
    <t xml:space="preserve">莊玉惜  </t>
  </si>
  <si>
    <t>1504</t>
  </si>
  <si>
    <t xml:space="preserve">莊志崗  </t>
  </si>
  <si>
    <t>7564, 9682</t>
  </si>
  <si>
    <t xml:space="preserve">莊玥  </t>
  </si>
  <si>
    <t>1209</t>
  </si>
  <si>
    <t xml:space="preserve">莊偉強  </t>
  </si>
  <si>
    <t>7564</t>
  </si>
  <si>
    <t xml:space="preserve">莊偉祥  </t>
  </si>
  <si>
    <t xml:space="preserve">莊圓  </t>
  </si>
  <si>
    <t xml:space="preserve">莊瀟  </t>
  </si>
  <si>
    <t>8779-8781</t>
  </si>
  <si>
    <t xml:space="preserve">荻田尚子  </t>
  </si>
  <si>
    <t>7557</t>
  </si>
  <si>
    <t xml:space="preserve">荻野純  </t>
  </si>
  <si>
    <t>2975</t>
  </si>
  <si>
    <t xml:space="preserve">許日彤  </t>
  </si>
  <si>
    <t>8556</t>
  </si>
  <si>
    <t xml:space="preserve">許正忠  </t>
  </si>
  <si>
    <t>8831</t>
  </si>
  <si>
    <t xml:space="preserve">許亦江  </t>
  </si>
  <si>
    <t>7536</t>
  </si>
  <si>
    <t xml:space="preserve">許仲琳  </t>
  </si>
  <si>
    <t>5457</t>
  </si>
  <si>
    <t xml:space="preserve">許守仁  </t>
  </si>
  <si>
    <t xml:space="preserve">許志威  </t>
  </si>
  <si>
    <t>8182, 11794</t>
  </si>
  <si>
    <t xml:space="preserve">許定銘  </t>
  </si>
  <si>
    <t>9427, 11657, 12080</t>
  </si>
  <si>
    <t xml:space="preserve">許承恩  </t>
  </si>
  <si>
    <t xml:space="preserve">許金亮  </t>
  </si>
  <si>
    <t>12575</t>
  </si>
  <si>
    <t xml:space="preserve">許芷茵  </t>
  </si>
  <si>
    <t>5052</t>
  </si>
  <si>
    <t xml:space="preserve">許俊杰  </t>
  </si>
  <si>
    <t>7796</t>
  </si>
  <si>
    <t xml:space="preserve">許勇  </t>
  </si>
  <si>
    <t>1952</t>
  </si>
  <si>
    <t xml:space="preserve">許炳亞  </t>
  </si>
  <si>
    <t>2371</t>
  </si>
  <si>
    <t xml:space="preserve">許茂生  </t>
  </si>
  <si>
    <t>11840</t>
  </si>
  <si>
    <t xml:space="preserve">許郁文  </t>
  </si>
  <si>
    <t xml:space="preserve">許珈蔚  </t>
  </si>
  <si>
    <t>9066</t>
  </si>
  <si>
    <t xml:space="preserve">許倩珮  </t>
  </si>
  <si>
    <t>1337, 1853, 4674, 4832, 9485, 9528, 9561, 12093, 12252, 12748</t>
  </si>
  <si>
    <t xml:space="preserve">許姬傳  </t>
  </si>
  <si>
    <t xml:space="preserve">許家強  </t>
  </si>
  <si>
    <t>9607</t>
  </si>
  <si>
    <t xml:space="preserve">許恩實  </t>
  </si>
  <si>
    <t>12526</t>
  </si>
  <si>
    <t xml:space="preserve">許真君  </t>
  </si>
  <si>
    <t>6090</t>
  </si>
  <si>
    <t xml:space="preserve">許國堯  </t>
  </si>
  <si>
    <t>11865</t>
  </si>
  <si>
    <t xml:space="preserve">許梅驪  </t>
  </si>
  <si>
    <t>12779</t>
  </si>
  <si>
    <t xml:space="preserve">許斐剛  </t>
  </si>
  <si>
    <t>2428, 5718</t>
  </si>
  <si>
    <t xml:space="preserve">許棉文  </t>
  </si>
  <si>
    <t xml:space="preserve">許琳  </t>
  </si>
  <si>
    <t xml:space="preserve">許貴周  </t>
  </si>
  <si>
    <t>5171</t>
  </si>
  <si>
    <t xml:space="preserve">許開明  </t>
  </si>
  <si>
    <t>1217</t>
  </si>
  <si>
    <t xml:space="preserve">許毓仁  </t>
  </si>
  <si>
    <t>12281</t>
  </si>
  <si>
    <t xml:space="preserve">許道良  </t>
  </si>
  <si>
    <t>9247</t>
  </si>
  <si>
    <t xml:space="preserve">許嘉樂  </t>
  </si>
  <si>
    <t>1232</t>
  </si>
  <si>
    <t xml:space="preserve">許嘉璐  </t>
  </si>
  <si>
    <t>7743</t>
  </si>
  <si>
    <t xml:space="preserve">許壽裳  </t>
  </si>
  <si>
    <t>9433</t>
  </si>
  <si>
    <t xml:space="preserve">許榮輝  </t>
  </si>
  <si>
    <t>11753</t>
  </si>
  <si>
    <t xml:space="preserve">許碧梧  </t>
  </si>
  <si>
    <t>8022</t>
  </si>
  <si>
    <t xml:space="preserve">許維賢  </t>
  </si>
  <si>
    <t>12045</t>
  </si>
  <si>
    <t xml:space="preserve">許慧璿  </t>
  </si>
  <si>
    <t>2745</t>
  </si>
  <si>
    <t xml:space="preserve">許鴻基  </t>
  </si>
  <si>
    <t>1047</t>
  </si>
  <si>
    <t xml:space="preserve">許瓊玲  </t>
  </si>
  <si>
    <t>8597</t>
  </si>
  <si>
    <t xml:space="preserve">許禮平  </t>
  </si>
  <si>
    <t>8899</t>
  </si>
  <si>
    <t xml:space="preserve">許寶強  </t>
  </si>
  <si>
    <t>8188, 12231</t>
  </si>
  <si>
    <t xml:space="preserve">許耀斌  </t>
  </si>
  <si>
    <t>7526</t>
  </si>
  <si>
    <t xml:space="preserve">許鐵軍  </t>
  </si>
  <si>
    <t>11480</t>
  </si>
  <si>
    <t xml:space="preserve">連民安  </t>
  </si>
  <si>
    <t>8873</t>
  </si>
  <si>
    <t xml:space="preserve">連玉明  </t>
  </si>
  <si>
    <t>11412</t>
  </si>
  <si>
    <t xml:space="preserve">連俊星  </t>
  </si>
  <si>
    <t>11524</t>
  </si>
  <si>
    <t xml:space="preserve">連浩鋈  </t>
  </si>
  <si>
    <t>8745</t>
  </si>
  <si>
    <t xml:space="preserve">連皓晴  </t>
  </si>
  <si>
    <t xml:space="preserve">速溶綜合研究所  </t>
  </si>
  <si>
    <t>2523, 5818-5819</t>
  </si>
  <si>
    <t xml:space="preserve">通力電子控股有限公司  </t>
  </si>
  <si>
    <t>5537</t>
  </si>
  <si>
    <t xml:space="preserve">通用環球醫療集團有限公司  </t>
  </si>
  <si>
    <t>12278</t>
  </si>
  <si>
    <t xml:space="preserve">郭于菁  </t>
  </si>
  <si>
    <t>4578, 4692, 5156, 5172, 5275, 5394</t>
  </si>
  <si>
    <t xml:space="preserve">郭小漁  </t>
  </si>
  <si>
    <t>7473</t>
  </si>
  <si>
    <t xml:space="preserve">郭仁昭  </t>
  </si>
  <si>
    <t>1239</t>
  </si>
  <si>
    <t xml:space="preserve">郭文池  </t>
  </si>
  <si>
    <t>7801</t>
  </si>
  <si>
    <t xml:space="preserve">郭文緯  </t>
  </si>
  <si>
    <t>8256</t>
  </si>
  <si>
    <t xml:space="preserve">郭文環  </t>
  </si>
  <si>
    <t>12116</t>
  </si>
  <si>
    <t xml:space="preserve">郭日亮  </t>
  </si>
  <si>
    <t>8864</t>
  </si>
  <si>
    <t xml:space="preserve">郭生白  </t>
  </si>
  <si>
    <t>4810</t>
  </si>
  <si>
    <t xml:space="preserve">郭佑英  </t>
  </si>
  <si>
    <t>4708</t>
  </si>
  <si>
    <t xml:space="preserve">郭杏賢  </t>
  </si>
  <si>
    <t xml:space="preserve">郭岳峰  </t>
  </si>
  <si>
    <t>1878</t>
  </si>
  <si>
    <t xml:space="preserve">郭忠之  </t>
  </si>
  <si>
    <t>4959</t>
  </si>
  <si>
    <t xml:space="preserve">郭朋  </t>
  </si>
  <si>
    <t>2701</t>
  </si>
  <si>
    <t xml:space="preserve">郭林傑  </t>
  </si>
  <si>
    <t>12054</t>
  </si>
  <si>
    <t xml:space="preserve">郭泳  </t>
  </si>
  <si>
    <t>1927</t>
  </si>
  <si>
    <t xml:space="preserve">郭俊廷  </t>
  </si>
  <si>
    <t xml:space="preserve">郭威  </t>
  </si>
  <si>
    <t>8800</t>
  </si>
  <si>
    <t xml:space="preserve">郭建強  </t>
  </si>
  <si>
    <t xml:space="preserve">郭娜  </t>
  </si>
  <si>
    <t>8362</t>
  </si>
  <si>
    <t xml:space="preserve">郭振傑  </t>
  </si>
  <si>
    <t>11520</t>
  </si>
  <si>
    <t xml:space="preserve">郭釗  </t>
  </si>
  <si>
    <t>6182</t>
  </si>
  <si>
    <t xml:space="preserve">郭偉聯  </t>
  </si>
  <si>
    <t>11377, 12233</t>
  </si>
  <si>
    <t xml:space="preserve">郭梓祺  </t>
  </si>
  <si>
    <t>9475</t>
  </si>
  <si>
    <t xml:space="preserve">郭梅  </t>
  </si>
  <si>
    <t>5087</t>
  </si>
  <si>
    <t xml:space="preserve">郭笙江  </t>
  </si>
  <si>
    <t xml:space="preserve">郭富小  </t>
  </si>
  <si>
    <t>2159</t>
  </si>
  <si>
    <t xml:space="preserve">郭翔  </t>
  </si>
  <si>
    <t>7582-7587</t>
  </si>
  <si>
    <t xml:space="preserve">郭詠遙  </t>
  </si>
  <si>
    <t>7899</t>
  </si>
  <si>
    <t xml:space="preserve">郭瑞禎  </t>
  </si>
  <si>
    <t>8844</t>
  </si>
  <si>
    <t xml:space="preserve">郭當  </t>
  </si>
  <si>
    <t>7596</t>
  </si>
  <si>
    <t xml:space="preserve">郭漢揚  </t>
  </si>
  <si>
    <t>7766</t>
  </si>
  <si>
    <t xml:space="preserve">郭碧泉  </t>
  </si>
  <si>
    <t>5227-5228</t>
  </si>
  <si>
    <t xml:space="preserve">郭趣  </t>
  </si>
  <si>
    <t>12358</t>
  </si>
  <si>
    <t xml:space="preserve">郭輝  </t>
  </si>
  <si>
    <t>1252</t>
  </si>
  <si>
    <t xml:space="preserve">郭墨龍  </t>
  </si>
  <si>
    <t>8140</t>
  </si>
  <si>
    <t xml:space="preserve">郭冀超  </t>
  </si>
  <si>
    <t>6112, 6116, 6118, 6120, 6123-6124, 6130</t>
  </si>
  <si>
    <t xml:space="preserve">郭寶彧  </t>
  </si>
  <si>
    <t>8948</t>
  </si>
  <si>
    <t xml:space="preserve">郭寶葉  </t>
  </si>
  <si>
    <t>8897</t>
  </si>
  <si>
    <t xml:space="preserve">郭寶儒  </t>
  </si>
  <si>
    <t>5414</t>
  </si>
  <si>
    <t xml:space="preserve">郭警  </t>
  </si>
  <si>
    <t>7699, 7781, 8353</t>
  </si>
  <si>
    <t xml:space="preserve">郭鶴年  </t>
  </si>
  <si>
    <t>2210-2211</t>
  </si>
  <si>
    <t xml:space="preserve">郭靈鳳  </t>
  </si>
  <si>
    <t>2732</t>
  </si>
  <si>
    <t xml:space="preserve">郭艷媚  </t>
  </si>
  <si>
    <t>2307</t>
  </si>
  <si>
    <t xml:space="preserve">野人  </t>
  </si>
  <si>
    <t>1076, 1096, 1502, 1558, 2543, 5117, 5827, 7897-7898</t>
  </si>
  <si>
    <t xml:space="preserve">陪月2汪  </t>
  </si>
  <si>
    <t>8849</t>
  </si>
  <si>
    <t xml:space="preserve">陳一冰  </t>
  </si>
  <si>
    <t>9046</t>
  </si>
  <si>
    <t xml:space="preserve">陳一華  </t>
  </si>
  <si>
    <t>12431</t>
  </si>
  <si>
    <t xml:space="preserve">陳上己  </t>
  </si>
  <si>
    <t xml:space="preserve">陳子安  </t>
  </si>
  <si>
    <t>9242</t>
  </si>
  <si>
    <t xml:space="preserve">陳子性  </t>
  </si>
  <si>
    <t>5544-5545</t>
  </si>
  <si>
    <t xml:space="preserve">陳子敏  </t>
  </si>
  <si>
    <t>2007-2008</t>
  </si>
  <si>
    <t xml:space="preserve">陳中禧  </t>
  </si>
  <si>
    <t>2506, 7961</t>
  </si>
  <si>
    <t xml:space="preserve">陳丹丹  </t>
  </si>
  <si>
    <t>7803</t>
  </si>
  <si>
    <t xml:space="preserve">陳尹瑩  </t>
  </si>
  <si>
    <t>2216, 12286</t>
  </si>
  <si>
    <t xml:space="preserve">陳天權  </t>
  </si>
  <si>
    <t>8648</t>
  </si>
  <si>
    <t xml:space="preserve">陳少忠  </t>
  </si>
  <si>
    <t>1985</t>
  </si>
  <si>
    <t xml:space="preserve">陳少蘭  </t>
  </si>
  <si>
    <t>9153-9156</t>
  </si>
  <si>
    <t xml:space="preserve">陳引馳  </t>
  </si>
  <si>
    <t>2666, 7718, 7721</t>
  </si>
  <si>
    <t xml:space="preserve">陳文威  </t>
  </si>
  <si>
    <t>5621</t>
  </si>
  <si>
    <t xml:space="preserve">陳文暉  </t>
  </si>
  <si>
    <t xml:space="preserve">陳文寧  </t>
  </si>
  <si>
    <t>5979</t>
  </si>
  <si>
    <t xml:space="preserve">陳文巖  </t>
  </si>
  <si>
    <t>1282, 2372</t>
  </si>
  <si>
    <t xml:space="preserve">陳方  </t>
  </si>
  <si>
    <t>2180-2181</t>
  </si>
  <si>
    <t xml:space="preserve">陳方正  </t>
  </si>
  <si>
    <t>4531</t>
  </si>
  <si>
    <t xml:space="preserve">陳日悅  </t>
  </si>
  <si>
    <t>8324</t>
  </si>
  <si>
    <t xml:space="preserve">陳世鐃  </t>
  </si>
  <si>
    <t xml:space="preserve">陳可慰  </t>
  </si>
  <si>
    <t>5041</t>
  </si>
  <si>
    <t xml:space="preserve">陳幼雯  </t>
  </si>
  <si>
    <t>2238, 5425, 7939, 12839</t>
  </si>
  <si>
    <t xml:space="preserve">陳弘  </t>
  </si>
  <si>
    <t>9021</t>
  </si>
  <si>
    <t xml:space="preserve">陳弘毅  </t>
  </si>
  <si>
    <t>1409</t>
  </si>
  <si>
    <t xml:space="preserve">陳正欣  </t>
  </si>
  <si>
    <t xml:space="preserve">陳民瑛  </t>
  </si>
  <si>
    <t>12121</t>
  </si>
  <si>
    <t xml:space="preserve">陳永平  </t>
  </si>
  <si>
    <t>12821</t>
  </si>
  <si>
    <t xml:space="preserve">陳永明  </t>
  </si>
  <si>
    <t>1873, 5336</t>
  </si>
  <si>
    <t xml:space="preserve">陳永財  </t>
  </si>
  <si>
    <t>8351</t>
  </si>
  <si>
    <t xml:space="preserve">陳永康  </t>
  </si>
  <si>
    <t>5263</t>
  </si>
  <si>
    <t xml:space="preserve">陳永燊  </t>
  </si>
  <si>
    <t>8665</t>
  </si>
  <si>
    <t xml:space="preserve">陳永鏘  </t>
  </si>
  <si>
    <t>1019, 1186, 1661, 1692</t>
  </si>
  <si>
    <t xml:space="preserve">陳玉丹  </t>
  </si>
  <si>
    <t xml:space="preserve">陳玉晶  </t>
  </si>
  <si>
    <t>2825</t>
  </si>
  <si>
    <t xml:space="preserve">陳用  </t>
  </si>
  <si>
    <t>1249, 8850</t>
  </si>
  <si>
    <t xml:space="preserve">陳立忠  </t>
  </si>
  <si>
    <t xml:space="preserve">陳立輝  </t>
  </si>
  <si>
    <t>7569</t>
  </si>
  <si>
    <t xml:space="preserve">陳亦彤  </t>
  </si>
  <si>
    <t>1887, 5703</t>
  </si>
  <si>
    <t xml:space="preserve">陳仲明  </t>
  </si>
  <si>
    <t>1025, 8248</t>
  </si>
  <si>
    <t xml:space="preserve">陳光金  </t>
  </si>
  <si>
    <t xml:space="preserve">陳光富  </t>
  </si>
  <si>
    <t>2711</t>
  </si>
  <si>
    <t xml:space="preserve">陳先生  </t>
  </si>
  <si>
    <t>8399</t>
  </si>
  <si>
    <t xml:space="preserve">陳如瑤  </t>
  </si>
  <si>
    <t>4511</t>
  </si>
  <si>
    <t xml:space="preserve">陳宇  </t>
  </si>
  <si>
    <t>1934</t>
  </si>
  <si>
    <t xml:space="preserve">陳宇豪  </t>
  </si>
  <si>
    <t>9398, 11751</t>
  </si>
  <si>
    <t xml:space="preserve">陳守仁  </t>
  </si>
  <si>
    <t xml:space="preserve">陳安琪  </t>
  </si>
  <si>
    <t>5066</t>
  </si>
  <si>
    <t xml:space="preserve">陳年發  </t>
  </si>
  <si>
    <t xml:space="preserve">陳旭  </t>
  </si>
  <si>
    <t xml:space="preserve">陳江川  </t>
  </si>
  <si>
    <t>1353</t>
  </si>
  <si>
    <t xml:space="preserve">陳汝達  </t>
  </si>
  <si>
    <t>1784, 2094</t>
  </si>
  <si>
    <t xml:space="preserve">陳百超  </t>
  </si>
  <si>
    <t>1265</t>
  </si>
  <si>
    <t xml:space="preserve">陳竹茗  </t>
  </si>
  <si>
    <t xml:space="preserve">陳自瑜  </t>
  </si>
  <si>
    <t>1895</t>
  </si>
  <si>
    <t xml:space="preserve">陳佐人  </t>
  </si>
  <si>
    <t>7948</t>
  </si>
  <si>
    <t xml:space="preserve">陳利清  </t>
  </si>
  <si>
    <t>5203</t>
  </si>
  <si>
    <t xml:space="preserve">陳希夷  </t>
  </si>
  <si>
    <t>5629</t>
  </si>
  <si>
    <t xml:space="preserve">陳志軍  </t>
  </si>
  <si>
    <t>12240-12241</t>
  </si>
  <si>
    <t xml:space="preserve">陳志堅  </t>
  </si>
  <si>
    <t>8763</t>
  </si>
  <si>
    <t xml:space="preserve">陳志傑  </t>
  </si>
  <si>
    <t>4796-4798</t>
  </si>
  <si>
    <t xml:space="preserve">陳志華  </t>
  </si>
  <si>
    <t xml:space="preserve">陳志誠  </t>
  </si>
  <si>
    <t xml:space="preserve">陳志輝  </t>
  </si>
  <si>
    <t>2943</t>
  </si>
  <si>
    <t xml:space="preserve">陳志鴻  </t>
  </si>
  <si>
    <t>12392-12393, 12403-12407</t>
  </si>
  <si>
    <t xml:space="preserve">陳志耀  </t>
  </si>
  <si>
    <t>1683</t>
  </si>
  <si>
    <t xml:space="preserve">陳秀芹  </t>
  </si>
  <si>
    <t>8684</t>
  </si>
  <si>
    <t xml:space="preserve">陳秀清  </t>
  </si>
  <si>
    <t>8618</t>
  </si>
  <si>
    <t xml:space="preserve">陳秀媚  </t>
  </si>
  <si>
    <t>11558-11559</t>
  </si>
  <si>
    <t xml:space="preserve">陳良奎  </t>
  </si>
  <si>
    <t xml:space="preserve">陳見宏  </t>
  </si>
  <si>
    <t>4468, 9583</t>
  </si>
  <si>
    <t xml:space="preserve">陳忻  </t>
  </si>
  <si>
    <t>7879</t>
  </si>
  <si>
    <t xml:space="preserve">陳佳明  </t>
  </si>
  <si>
    <t>2072</t>
  </si>
  <si>
    <t xml:space="preserve">陳佩君  </t>
  </si>
  <si>
    <t>2324, 5019, 9066-9067, 9578, 12749</t>
  </si>
  <si>
    <t xml:space="preserve">陳佩佩  </t>
  </si>
  <si>
    <t>8090</t>
  </si>
  <si>
    <t xml:space="preserve">陳佩蓮  </t>
  </si>
  <si>
    <t xml:space="preserve">陳其祥  </t>
  </si>
  <si>
    <t>12173</t>
  </si>
  <si>
    <t xml:space="preserve">陳其斌  </t>
  </si>
  <si>
    <t>4496</t>
  </si>
  <si>
    <t xml:space="preserve">陳孟雲  </t>
  </si>
  <si>
    <t>11414</t>
  </si>
  <si>
    <t xml:space="preserve">陳孟賢  </t>
  </si>
  <si>
    <t>5224</t>
  </si>
  <si>
    <t xml:space="preserve">陳宜慧  </t>
  </si>
  <si>
    <t xml:space="preserve">陳岸峰  </t>
  </si>
  <si>
    <t>2858, 4886</t>
  </si>
  <si>
    <t xml:space="preserve">陳庚  </t>
  </si>
  <si>
    <t>4696</t>
  </si>
  <si>
    <t xml:space="preserve">陳怡菁  </t>
  </si>
  <si>
    <t xml:space="preserve">陳承龍  </t>
  </si>
  <si>
    <t>12112</t>
  </si>
  <si>
    <t xml:space="preserve">陳昆滿  </t>
  </si>
  <si>
    <t>8754</t>
  </si>
  <si>
    <t xml:space="preserve">陳昌  </t>
  </si>
  <si>
    <t>5515</t>
  </si>
  <si>
    <t xml:space="preserve">陳明銶  </t>
  </si>
  <si>
    <t>11472</t>
  </si>
  <si>
    <t xml:space="preserve">陳林  </t>
  </si>
  <si>
    <t>5546</t>
  </si>
  <si>
    <t xml:space="preserve">陳東林  </t>
  </si>
  <si>
    <t>1104</t>
  </si>
  <si>
    <t xml:space="preserve">陳東紅  </t>
  </si>
  <si>
    <t>9541</t>
  </si>
  <si>
    <t xml:space="preserve">陳欣永  </t>
  </si>
  <si>
    <t>11588</t>
  </si>
  <si>
    <t xml:space="preserve">陳欣蔚  </t>
  </si>
  <si>
    <t>4776, 7894</t>
  </si>
  <si>
    <t xml:space="preserve">陳虎  </t>
  </si>
  <si>
    <t>11476</t>
  </si>
  <si>
    <t xml:space="preserve">陳芷欣  </t>
  </si>
  <si>
    <t>1022</t>
  </si>
  <si>
    <t xml:space="preserve">陳俊傑  </t>
  </si>
  <si>
    <t>11690</t>
  </si>
  <si>
    <t xml:space="preserve">陳冠清  </t>
  </si>
  <si>
    <t>9186</t>
  </si>
  <si>
    <t xml:space="preserve">陳城  </t>
  </si>
  <si>
    <t>8705</t>
  </si>
  <si>
    <t xml:space="preserve">陳奕祺  </t>
  </si>
  <si>
    <t>1187</t>
  </si>
  <si>
    <t xml:space="preserve">陳姿華  </t>
  </si>
  <si>
    <t>12049-12051</t>
  </si>
  <si>
    <t xml:space="preserve">陳建成  </t>
  </si>
  <si>
    <t>1920</t>
  </si>
  <si>
    <t xml:space="preserve">陳建峯  </t>
  </si>
  <si>
    <t xml:space="preserve">陳建勛  </t>
  </si>
  <si>
    <t>2038</t>
  </si>
  <si>
    <t xml:space="preserve">陳彥青  </t>
  </si>
  <si>
    <t xml:space="preserve">陳思思  </t>
  </si>
  <si>
    <t>12244</t>
  </si>
  <si>
    <t xml:space="preserve">陳春盛  </t>
  </si>
  <si>
    <t>2735</t>
  </si>
  <si>
    <t xml:space="preserve">陳柯翰  </t>
  </si>
  <si>
    <t>11321</t>
  </si>
  <si>
    <t xml:space="preserve">陳柏青  </t>
  </si>
  <si>
    <t>1670</t>
  </si>
  <si>
    <t xml:space="preserve">陳洪  </t>
  </si>
  <si>
    <t xml:space="preserve">陳炳佳  </t>
  </si>
  <si>
    <t>4465</t>
  </si>
  <si>
    <t xml:space="preserve">陳紀臨  </t>
  </si>
  <si>
    <t xml:space="preserve">陳紅天  </t>
  </si>
  <si>
    <t>8861</t>
  </si>
  <si>
    <t xml:space="preserve">陳紅波  </t>
  </si>
  <si>
    <t>5547</t>
  </si>
  <si>
    <t xml:space="preserve">陳美玲  </t>
  </si>
  <si>
    <t>4546</t>
  </si>
  <si>
    <t xml:space="preserve">陳美珠  </t>
  </si>
  <si>
    <t xml:space="preserve">陳美濤  </t>
  </si>
  <si>
    <t>8978</t>
  </si>
  <si>
    <t xml:space="preserve">陳胤安  </t>
  </si>
  <si>
    <t>11773</t>
  </si>
  <si>
    <t xml:space="preserve">陳若愚  </t>
  </si>
  <si>
    <t>8773</t>
  </si>
  <si>
    <t xml:space="preserve">陳郁瑄  </t>
  </si>
  <si>
    <t xml:space="preserve">陳韋安  </t>
  </si>
  <si>
    <t>1820, 2620</t>
  </si>
  <si>
    <t xml:space="preserve">陳香明  </t>
  </si>
  <si>
    <t>8851</t>
  </si>
  <si>
    <t xml:space="preserve">陳凌欣  </t>
  </si>
  <si>
    <t xml:space="preserve">陳凌軒  </t>
  </si>
  <si>
    <t>11736</t>
  </si>
  <si>
    <t xml:space="preserve">陳娟  </t>
  </si>
  <si>
    <t>11503</t>
  </si>
  <si>
    <t xml:space="preserve">陳家怡  </t>
  </si>
  <si>
    <t xml:space="preserve">陳家亮  </t>
  </si>
  <si>
    <t>8133</t>
  </si>
  <si>
    <t xml:space="preserve">陳家春  </t>
  </si>
  <si>
    <t>12531</t>
  </si>
  <si>
    <t xml:space="preserve">陳家樂  </t>
  </si>
  <si>
    <t>8876</t>
  </si>
  <si>
    <t xml:space="preserve">陳家輝  </t>
  </si>
  <si>
    <t>11965</t>
  </si>
  <si>
    <t xml:space="preserve">陳家寶  </t>
  </si>
  <si>
    <t>5280</t>
  </si>
  <si>
    <t xml:space="preserve">陳師偉  </t>
  </si>
  <si>
    <t>11924</t>
  </si>
  <si>
    <t xml:space="preserve">陳恩明  </t>
  </si>
  <si>
    <t>12534</t>
  </si>
  <si>
    <t xml:space="preserve">陳振康  </t>
  </si>
  <si>
    <t>2962</t>
  </si>
  <si>
    <t xml:space="preserve">陳振濂  </t>
  </si>
  <si>
    <t>5993</t>
  </si>
  <si>
    <t xml:space="preserve">陳晉  </t>
  </si>
  <si>
    <t>7833</t>
  </si>
  <si>
    <t xml:space="preserve">陳朗詩  </t>
  </si>
  <si>
    <t xml:space="preserve">陳朕疆  </t>
  </si>
  <si>
    <t xml:space="preserve">陳桂靈  </t>
  </si>
  <si>
    <t xml:space="preserve">陳浩  </t>
  </si>
  <si>
    <t>8003</t>
  </si>
  <si>
    <t xml:space="preserve">陳浩文  </t>
  </si>
  <si>
    <t>1425, 8033</t>
  </si>
  <si>
    <t xml:space="preserve">陳浩基  </t>
  </si>
  <si>
    <t>7454</t>
  </si>
  <si>
    <t xml:space="preserve">陳海明  </t>
  </si>
  <si>
    <t>12823</t>
  </si>
  <si>
    <t xml:space="preserve">陳海藍  </t>
  </si>
  <si>
    <t>9396</t>
  </si>
  <si>
    <t xml:space="preserve">陳真金  </t>
  </si>
  <si>
    <t>1845</t>
  </si>
  <si>
    <t xml:space="preserve">陳粉玉  </t>
  </si>
  <si>
    <t>8544</t>
  </si>
  <si>
    <t xml:space="preserve">陳素中  </t>
  </si>
  <si>
    <t>11413</t>
  </si>
  <si>
    <t xml:space="preserve">陳素薇  </t>
  </si>
  <si>
    <t xml:space="preserve">陳耕才  </t>
  </si>
  <si>
    <t>1597</t>
  </si>
  <si>
    <t xml:space="preserve">陳耿之  </t>
  </si>
  <si>
    <t>12245</t>
  </si>
  <si>
    <t xml:space="preserve">陳乾  </t>
  </si>
  <si>
    <t>8504, 8752</t>
  </si>
  <si>
    <t xml:space="preserve">陳健彬  </t>
  </si>
  <si>
    <t>4734</t>
  </si>
  <si>
    <t xml:space="preserve">陳健琦  </t>
  </si>
  <si>
    <t>8122</t>
  </si>
  <si>
    <t xml:space="preserve">陳偉文  </t>
  </si>
  <si>
    <t>11506</t>
  </si>
  <si>
    <t xml:space="preserve">陳偉基  </t>
  </si>
  <si>
    <t>4990</t>
  </si>
  <si>
    <t xml:space="preserve">陳偉雄  </t>
  </si>
  <si>
    <t>7889</t>
  </si>
  <si>
    <t xml:space="preserve">陳國邦  </t>
  </si>
  <si>
    <t xml:space="preserve">陳國泰  </t>
    <phoneticPr fontId="1" type="noConversion"/>
  </si>
  <si>
    <t>1213</t>
  </si>
  <si>
    <t xml:space="preserve">陳國清  </t>
    <phoneticPr fontId="1" type="noConversion"/>
  </si>
  <si>
    <t>11697</t>
  </si>
  <si>
    <t xml:space="preserve">陳國球  </t>
  </si>
  <si>
    <t>8500</t>
  </si>
  <si>
    <t xml:space="preserve">陳國富  </t>
  </si>
  <si>
    <t>11797</t>
  </si>
  <si>
    <t xml:space="preserve">陳婉婷  </t>
  </si>
  <si>
    <t>8933</t>
  </si>
  <si>
    <t>12741</t>
  </si>
  <si>
    <t>2629</t>
  </si>
  <si>
    <t xml:space="preserve">陳梓郁  </t>
  </si>
  <si>
    <t>11658</t>
  </si>
  <si>
    <t xml:space="preserve">陳清如  </t>
  </si>
  <si>
    <t>7552, 9044</t>
  </si>
  <si>
    <t xml:space="preserve">陳淑玲  </t>
  </si>
  <si>
    <t>5069</t>
  </si>
  <si>
    <t xml:space="preserve">陳淑慧  </t>
  </si>
  <si>
    <t>4962</t>
  </si>
  <si>
    <t xml:space="preserve">陳爽  </t>
  </si>
  <si>
    <t>8602</t>
  </si>
  <si>
    <t xml:space="preserve">陳盛  </t>
  </si>
  <si>
    <t>4820</t>
  </si>
  <si>
    <t xml:space="preserve">陳莉敏  </t>
  </si>
  <si>
    <t>8134</t>
  </si>
  <si>
    <t xml:space="preserve">陳雪良  </t>
  </si>
  <si>
    <t>5231, 6084</t>
  </si>
  <si>
    <t xml:space="preserve">陳竟維  </t>
  </si>
  <si>
    <t>2391-2396</t>
  </si>
  <si>
    <t xml:space="preserve">陳傑  </t>
  </si>
  <si>
    <t>4643-4644</t>
  </si>
  <si>
    <t xml:space="preserve">陳凱綺  </t>
  </si>
  <si>
    <t>1387, 8453, 12113</t>
  </si>
  <si>
    <t xml:space="preserve">陳婷  </t>
  </si>
  <si>
    <t>4579</t>
  </si>
  <si>
    <t xml:space="preserve">陳惠江  </t>
  </si>
  <si>
    <t>12391, 12394, 12398-12402, 12408</t>
  </si>
  <si>
    <t xml:space="preserve">陳惠玲  </t>
  </si>
  <si>
    <t>11392, 11423, 11496-11497, 11535-11536, 11561, 11671-11673, 11789-11790, 11855-11856, 11969-11971, 12006-12007, 12069-12070, 12104, 12156, 12188-12189, 12193-12194, 12265, 12277, 12317-12318, 12336-12337, 12371-12372, 12638-12639, 12681-12683, 12713-12714, 12722-12723</t>
  </si>
  <si>
    <t xml:space="preserve">陳惠嬪  </t>
  </si>
  <si>
    <t>2639-2640</t>
  </si>
  <si>
    <t xml:space="preserve">陳敦文  </t>
  </si>
  <si>
    <t>8852</t>
  </si>
  <si>
    <t xml:space="preserve">陳敦忠  </t>
  </si>
  <si>
    <t>7554</t>
  </si>
  <si>
    <t xml:space="preserve">陳智傑  </t>
  </si>
  <si>
    <t xml:space="preserve">陳智達  </t>
  </si>
  <si>
    <t>12412</t>
  </si>
  <si>
    <t xml:space="preserve">陳智德  </t>
  </si>
  <si>
    <t>5534</t>
  </si>
  <si>
    <t xml:space="preserve">陳智衡  </t>
  </si>
  <si>
    <t>8510</t>
  </si>
  <si>
    <t xml:space="preserve">陳朝武  </t>
  </si>
  <si>
    <t xml:space="preserve">陳朝科  </t>
  </si>
  <si>
    <t>1745</t>
  </si>
  <si>
    <t xml:space="preserve">陳欽碩  </t>
  </si>
  <si>
    <t>1026, 2237, 7485</t>
  </si>
  <si>
    <t xml:space="preserve">陳琴詩  </t>
  </si>
  <si>
    <t xml:space="preserve">陳琪  </t>
  </si>
  <si>
    <t>2968</t>
  </si>
  <si>
    <t xml:space="preserve">陳皓宜  </t>
  </si>
  <si>
    <t>12436</t>
  </si>
  <si>
    <t xml:space="preserve">陳善淇  </t>
  </si>
  <si>
    <t>8355</t>
  </si>
  <si>
    <t xml:space="preserve">陳華康  </t>
  </si>
  <si>
    <t>5754</t>
  </si>
  <si>
    <t xml:space="preserve">陳詠燊  </t>
  </si>
  <si>
    <t>4588, 7577</t>
  </si>
  <si>
    <t xml:space="preserve">陳貴洪  </t>
  </si>
  <si>
    <t>11733</t>
  </si>
  <si>
    <t xml:space="preserve">陳超  </t>
  </si>
  <si>
    <t>12036</t>
  </si>
  <si>
    <t xml:space="preserve">陳進惠  </t>
  </si>
  <si>
    <t>1955</t>
  </si>
  <si>
    <t xml:space="preserve">陳鈞陶  </t>
  </si>
  <si>
    <t>9481</t>
  </si>
  <si>
    <t xml:space="preserve">陳雅晴  </t>
  </si>
  <si>
    <t>8347</t>
  </si>
  <si>
    <t xml:space="preserve">陳雅琳  </t>
  </si>
  <si>
    <t>1072</t>
  </si>
  <si>
    <t xml:space="preserve">陳雅詩  </t>
  </si>
  <si>
    <t>6181</t>
  </si>
  <si>
    <t xml:space="preserve">陳雲  </t>
  </si>
  <si>
    <t>8395</t>
  </si>
  <si>
    <t xml:space="preserve">陳雲林  </t>
  </si>
  <si>
    <t>1554</t>
  </si>
  <si>
    <t xml:space="preserve">陳雲燕  </t>
  </si>
  <si>
    <t>12167</t>
  </si>
  <si>
    <t xml:space="preserve">陳順康  </t>
  </si>
  <si>
    <t xml:space="preserve">陳焯嘉  </t>
  </si>
  <si>
    <t>1324, 1791, 2029, 2453, 6060, 6151, 8640, 11399, 11945, 12256, 12271, 12633</t>
  </si>
  <si>
    <t xml:space="preserve">陳菀婷  </t>
  </si>
  <si>
    <t>8448</t>
  </si>
  <si>
    <t xml:space="preserve">陳愛珍  </t>
  </si>
  <si>
    <t>1733, 11619</t>
  </si>
  <si>
    <t xml:space="preserve">陳愴  </t>
  </si>
  <si>
    <t>12254</t>
  </si>
  <si>
    <t xml:space="preserve">陳新安  </t>
  </si>
  <si>
    <t xml:space="preserve">陳楚政  </t>
  </si>
  <si>
    <t>5914-5919</t>
  </si>
  <si>
    <t xml:space="preserve">陳煥基  </t>
  </si>
  <si>
    <t>9061, 9063-9064</t>
  </si>
  <si>
    <t xml:space="preserve">陳萬雄  </t>
  </si>
  <si>
    <t>1497</t>
  </si>
  <si>
    <t xml:space="preserve">陳詩敏  </t>
  </si>
  <si>
    <t xml:space="preserve">陳詩鈴  </t>
  </si>
  <si>
    <t>12410</t>
  </si>
  <si>
    <t xml:space="preserve">陳逸安  </t>
  </si>
  <si>
    <t>8285</t>
  </si>
  <si>
    <t xml:space="preserve">陳煐光  </t>
  </si>
  <si>
    <t>6175, 12840</t>
  </si>
  <si>
    <t xml:space="preserve">陳瑋  </t>
  </si>
  <si>
    <t>5213</t>
  </si>
  <si>
    <t xml:space="preserve">陳筱欣  </t>
  </si>
  <si>
    <t xml:space="preserve">陳嘉豪  </t>
  </si>
  <si>
    <t>9410</t>
  </si>
  <si>
    <t xml:space="preserve">陳嘉銘  </t>
  </si>
  <si>
    <t xml:space="preserve">陳圖安  </t>
  </si>
  <si>
    <t>11444</t>
  </si>
  <si>
    <t xml:space="preserve">陳塵  </t>
  </si>
  <si>
    <t>8446</t>
  </si>
  <si>
    <t xml:space="preserve">陳睿文  </t>
  </si>
  <si>
    <t>7864, 9142</t>
  </si>
  <si>
    <t xml:space="preserve">陳碧儀  </t>
  </si>
  <si>
    <t>12055</t>
  </si>
  <si>
    <t xml:space="preserve">陳碧霞  </t>
  </si>
  <si>
    <t>5786</t>
  </si>
  <si>
    <t xml:space="preserve">陳維德  </t>
  </si>
  <si>
    <t>6072</t>
  </si>
  <si>
    <t xml:space="preserve">陳翠賢  </t>
  </si>
  <si>
    <t>11513</t>
  </si>
  <si>
    <t xml:space="preserve">陳肇文  </t>
  </si>
  <si>
    <t xml:space="preserve">陳豪柱  </t>
  </si>
  <si>
    <t>1091</t>
  </si>
  <si>
    <t xml:space="preserve">陳銘圭  </t>
  </si>
  <si>
    <t>1981</t>
  </si>
  <si>
    <t xml:space="preserve">陳劍梅  </t>
  </si>
  <si>
    <t>9200</t>
  </si>
  <si>
    <t xml:space="preserve">陳劍鍠  </t>
  </si>
  <si>
    <t>1053, 2176-2177</t>
  </si>
  <si>
    <t xml:space="preserve">陳劉雄  </t>
  </si>
  <si>
    <t>5118</t>
  </si>
  <si>
    <t xml:space="preserve">陳嬋鳳  </t>
  </si>
  <si>
    <t>12056</t>
  </si>
  <si>
    <t xml:space="preserve">陳德宜  </t>
  </si>
  <si>
    <t xml:space="preserve">陳德錦  </t>
  </si>
  <si>
    <t>8012</t>
  </si>
  <si>
    <t xml:space="preserve">陳樂民  </t>
  </si>
  <si>
    <t>9387</t>
  </si>
  <si>
    <t xml:space="preserve">陳樂林  </t>
  </si>
  <si>
    <t xml:space="preserve">陳潤和  </t>
  </si>
  <si>
    <t xml:space="preserve">陳潔凌  </t>
  </si>
  <si>
    <t xml:space="preserve">陳篁  </t>
  </si>
  <si>
    <t>12757</t>
  </si>
  <si>
    <t xml:space="preserve">陳賜明  </t>
  </si>
  <si>
    <t>5683</t>
  </si>
  <si>
    <t xml:space="preserve">陳餘生  </t>
  </si>
  <si>
    <t>9251</t>
  </si>
  <si>
    <t xml:space="preserve">陳學信  </t>
  </si>
  <si>
    <t>11322</t>
  </si>
  <si>
    <t xml:space="preserve">陳曉宏  </t>
  </si>
  <si>
    <t>7970-7972</t>
  </si>
  <si>
    <t xml:space="preserve">陳曉峰  </t>
  </si>
  <si>
    <t>11694</t>
  </si>
  <si>
    <t xml:space="preserve">陳曉琪  </t>
  </si>
  <si>
    <t xml:space="preserve">陳曉微  </t>
  </si>
  <si>
    <t>1347-1349, 1949</t>
  </si>
  <si>
    <t xml:space="preserve">陳澤繼  </t>
  </si>
  <si>
    <t>4888</t>
  </si>
  <si>
    <t xml:space="preserve">陳燕  </t>
  </si>
  <si>
    <t>8118, 9386</t>
  </si>
  <si>
    <t xml:space="preserve">陳穎斌  </t>
  </si>
  <si>
    <t>2723</t>
  </si>
  <si>
    <t xml:space="preserve">陳諾  </t>
  </si>
  <si>
    <t>8323</t>
  </si>
  <si>
    <t xml:space="preserve">陳選豪  </t>
  </si>
  <si>
    <t>9562</t>
  </si>
  <si>
    <t xml:space="preserve">陳錫發  </t>
  </si>
  <si>
    <t>2470</t>
  </si>
  <si>
    <t xml:space="preserve">陳錫灝  </t>
  </si>
  <si>
    <t>2463, 8429</t>
  </si>
  <si>
    <t xml:space="preserve">陳錦和  </t>
  </si>
  <si>
    <t>1603</t>
  </si>
  <si>
    <t xml:space="preserve">陳錦波  </t>
  </si>
  <si>
    <t>12524</t>
  </si>
  <si>
    <t xml:space="preserve">陳錦榮  </t>
  </si>
  <si>
    <t>2197</t>
  </si>
  <si>
    <t xml:space="preserve">陳靜儀  </t>
  </si>
  <si>
    <t>2363-2364</t>
  </si>
  <si>
    <t xml:space="preserve">陳璟霓  </t>
  </si>
  <si>
    <t>5730</t>
  </si>
  <si>
    <t xml:space="preserve">陳豐盛  </t>
  </si>
  <si>
    <t>2458</t>
  </si>
  <si>
    <t xml:space="preserve">陳藝賢  </t>
  </si>
  <si>
    <t>9495</t>
  </si>
  <si>
    <t xml:space="preserve">陳識中  </t>
  </si>
  <si>
    <t>1378, 1701, 9241</t>
  </si>
  <si>
    <t xml:space="preserve">陳麗琳  </t>
  </si>
  <si>
    <t>6183-6187</t>
  </si>
  <si>
    <t xml:space="preserve">陳競存  </t>
  </si>
  <si>
    <t>12850</t>
  </si>
  <si>
    <t xml:space="preserve">陳繼霖  </t>
  </si>
  <si>
    <t>8830</t>
  </si>
  <si>
    <t xml:space="preserve">陳耀輝  </t>
  </si>
  <si>
    <t>4825-4826, 7965-7967</t>
  </si>
  <si>
    <t xml:space="preserve">陳攖寧  </t>
  </si>
  <si>
    <t>2061</t>
  </si>
  <si>
    <t xml:space="preserve">陳鑄略  </t>
  </si>
  <si>
    <t>5569</t>
  </si>
  <si>
    <t xml:space="preserve">陳驍  </t>
  </si>
  <si>
    <t>1009</t>
  </si>
  <si>
    <t xml:space="preserve">陳顯揚  </t>
  </si>
  <si>
    <t>7575</t>
  </si>
  <si>
    <t xml:space="preserve">陸Sir  </t>
  </si>
  <si>
    <t>8872</t>
  </si>
  <si>
    <t xml:space="preserve">陸文慧  </t>
  </si>
  <si>
    <t xml:space="preserve">陸毛石  </t>
  </si>
  <si>
    <t>5645, 6066, 6069</t>
  </si>
  <si>
    <t xml:space="preserve">陸兆源  </t>
  </si>
  <si>
    <t>8056</t>
  </si>
  <si>
    <t xml:space="preserve">陸秀娟  </t>
  </si>
  <si>
    <t>1455</t>
  </si>
  <si>
    <t xml:space="preserve">陸辛耘  </t>
  </si>
  <si>
    <t>1645, 2036, 2817, 8485, 12582</t>
  </si>
  <si>
    <t xml:space="preserve">陸芝蘭  </t>
  </si>
  <si>
    <t>2429-2437, 9087-9088</t>
  </si>
  <si>
    <t xml:space="preserve">陸俊超  </t>
  </si>
  <si>
    <t>4694</t>
  </si>
  <si>
    <t xml:space="preserve">陸庭龍  </t>
  </si>
  <si>
    <t>11835</t>
  </si>
  <si>
    <t xml:space="preserve">陸振球  </t>
  </si>
  <si>
    <t>2653, 12735</t>
  </si>
  <si>
    <t xml:space="preserve">陸致極  </t>
  </si>
  <si>
    <t>4491</t>
  </si>
  <si>
    <t xml:space="preserve">陸茵玲  </t>
  </si>
  <si>
    <t xml:space="preserve">陸曼玲  </t>
  </si>
  <si>
    <t>5205</t>
  </si>
  <si>
    <t xml:space="preserve">陸從相  </t>
  </si>
  <si>
    <t>5681</t>
  </si>
  <si>
    <t xml:space="preserve">陸凱兒  </t>
  </si>
  <si>
    <t>1854</t>
  </si>
  <si>
    <t xml:space="preserve">陸運高  </t>
  </si>
  <si>
    <t xml:space="preserve">陸碧齊  </t>
  </si>
  <si>
    <t>1123, 1541, 7593, 8175</t>
  </si>
  <si>
    <t xml:space="preserve">陸趙鈞鴻  </t>
  </si>
  <si>
    <t>1391, 2260, 4740-4741, 5021, 5023, 5576-5579, 8185, 11560, 11562, 11748, 11768, 11771, 11796, 11967-11968, 12016-12017, 12319-12321, 12470, 12680, 12795-12796</t>
  </si>
  <si>
    <t xml:space="preserve">陶冬  </t>
  </si>
  <si>
    <t>2995</t>
  </si>
  <si>
    <t xml:space="preserve">陶兆輝  </t>
  </si>
  <si>
    <t>1054</t>
  </si>
  <si>
    <t xml:space="preserve">陶冶  </t>
  </si>
  <si>
    <t>1879</t>
  </si>
  <si>
    <t xml:space="preserve">陶務瑞  </t>
  </si>
  <si>
    <t>2312</t>
  </si>
  <si>
    <t xml:space="preserve">陶傑  </t>
  </si>
  <si>
    <t>2083, 5351, 8216</t>
  </si>
  <si>
    <t xml:space="preserve">陶裕雄  </t>
  </si>
  <si>
    <t>12288</t>
  </si>
  <si>
    <t xml:space="preserve">陶慕寧  </t>
  </si>
  <si>
    <t>2148</t>
  </si>
  <si>
    <t xml:space="preserve">陶魯嘉  </t>
  </si>
  <si>
    <t xml:space="preserve">陶繼忠  </t>
  </si>
  <si>
    <t>5607</t>
  </si>
  <si>
    <t xml:space="preserve">雀舌  </t>
  </si>
  <si>
    <t>9675</t>
  </si>
  <si>
    <t xml:space="preserve">雪中喬木  </t>
  </si>
  <si>
    <t>1483</t>
  </si>
  <si>
    <t xml:space="preserve">雪崗  </t>
  </si>
  <si>
    <t xml:space="preserve">雪漠  </t>
  </si>
  <si>
    <t>8078</t>
  </si>
  <si>
    <t xml:space="preserve">雪瑩  </t>
  </si>
  <si>
    <t>8952</t>
  </si>
  <si>
    <t xml:space="preserve">章心妍  </t>
  </si>
  <si>
    <t>11618</t>
  </si>
  <si>
    <t xml:space="preserve">章仲山  </t>
  </si>
  <si>
    <t>2221, 7770, 7797, 8189, 8855-8858</t>
  </si>
  <si>
    <t xml:space="preserve">章念馳  </t>
  </si>
  <si>
    <t>5024</t>
  </si>
  <si>
    <t xml:space="preserve">章姬  </t>
  </si>
  <si>
    <t>12488-12489</t>
  </si>
  <si>
    <t xml:space="preserve">章純  </t>
  </si>
  <si>
    <t>11623, 12297</t>
  </si>
  <si>
    <t xml:space="preserve">鳥山明  </t>
  </si>
  <si>
    <t>2764-2778, 2972, 9500-9508</t>
  </si>
  <si>
    <t xml:space="preserve">麥大非  </t>
  </si>
  <si>
    <t>11876</t>
  </si>
  <si>
    <t xml:space="preserve">麥少菁  </t>
  </si>
  <si>
    <t>1644</t>
  </si>
  <si>
    <t xml:space="preserve">麥文章  </t>
  </si>
  <si>
    <t>5671</t>
  </si>
  <si>
    <t xml:space="preserve">麥田金  </t>
  </si>
  <si>
    <t>8760</t>
  </si>
  <si>
    <t xml:space="preserve">麥亨  </t>
  </si>
  <si>
    <t>4536</t>
  </si>
  <si>
    <t xml:space="preserve">麥志坤  </t>
  </si>
  <si>
    <t xml:space="preserve">麥欣恩  </t>
  </si>
  <si>
    <t>12086</t>
  </si>
  <si>
    <t xml:space="preserve">麥玲玲  </t>
  </si>
  <si>
    <t>8862</t>
  </si>
  <si>
    <t xml:space="preserve">麥籽  </t>
  </si>
  <si>
    <t xml:space="preserve">麥家亮  </t>
  </si>
  <si>
    <t>4946</t>
  </si>
  <si>
    <t xml:space="preserve">麥家聲  </t>
  </si>
  <si>
    <t>2514, 5807, 9204</t>
  </si>
  <si>
    <t xml:space="preserve">麥恒輝  </t>
  </si>
  <si>
    <t xml:space="preserve">麥挺  </t>
  </si>
  <si>
    <t>12413</t>
  </si>
  <si>
    <t xml:space="preserve">麥時龍  </t>
  </si>
  <si>
    <t xml:space="preserve">麥彭仁波切  </t>
  </si>
  <si>
    <t xml:space="preserve">麥詠羚  </t>
  </si>
  <si>
    <t>8654</t>
  </si>
  <si>
    <t xml:space="preserve">麥煒和  </t>
  </si>
  <si>
    <t>8059</t>
  </si>
  <si>
    <t xml:space="preserve">麥漢勳  </t>
  </si>
  <si>
    <t xml:space="preserve">麥銘奇  </t>
  </si>
  <si>
    <t>9153-9155</t>
  </si>
  <si>
    <t xml:space="preserve">麥蒔龍  </t>
  </si>
  <si>
    <t>2661</t>
  </si>
  <si>
    <t xml:space="preserve">麥潔兒  </t>
  </si>
  <si>
    <t>2444</t>
  </si>
  <si>
    <t xml:space="preserve">麥曉帆  </t>
  </si>
  <si>
    <t>5160, 6029, 11822, 12129, 12292</t>
  </si>
  <si>
    <t xml:space="preserve">麥錦生  </t>
  </si>
  <si>
    <t xml:space="preserve">麥耀光  </t>
  </si>
  <si>
    <t>5749</t>
  </si>
  <si>
    <t xml:space="preserve">麻三斤  </t>
  </si>
  <si>
    <t>5092, 5520, 5553, 5975, 5978, 6163</t>
  </si>
  <si>
    <t xml:space="preserve">堀切俊雄  </t>
  </si>
  <si>
    <t xml:space="preserve">堀辰雄  </t>
  </si>
  <si>
    <t>8506</t>
  </si>
  <si>
    <t xml:space="preserve">堀越耕平  </t>
  </si>
  <si>
    <t>11755-11766</t>
  </si>
  <si>
    <t xml:space="preserve">閆石  </t>
  </si>
  <si>
    <t>2225</t>
  </si>
  <si>
    <t xml:space="preserve">閆偉斌  </t>
  </si>
  <si>
    <t>7499</t>
  </si>
  <si>
    <t xml:space="preserve">閆廣芬  </t>
  </si>
  <si>
    <t>1545</t>
  </si>
  <si>
    <t>十二畫</t>
  </si>
  <si>
    <t xml:space="preserve">傅丹梅  </t>
  </si>
  <si>
    <t>1412, 7956</t>
  </si>
  <si>
    <t xml:space="preserve">傅君竹  </t>
  </si>
  <si>
    <t>1672</t>
  </si>
  <si>
    <t xml:space="preserve">傅更生  </t>
  </si>
  <si>
    <t>12253</t>
  </si>
  <si>
    <t xml:space="preserve">傅明  </t>
  </si>
  <si>
    <t>12133</t>
  </si>
  <si>
    <t xml:space="preserve">傅美玲  </t>
  </si>
  <si>
    <t xml:space="preserve">傅惟慈  </t>
  </si>
  <si>
    <t>7829</t>
  </si>
  <si>
    <t xml:space="preserve">傅梓豪  </t>
  </si>
  <si>
    <t xml:space="preserve">傅傑  </t>
  </si>
  <si>
    <t>9585</t>
  </si>
  <si>
    <t xml:space="preserve">傅喜忠  </t>
  </si>
  <si>
    <t>1533</t>
  </si>
  <si>
    <t xml:space="preserve">傅煥彩  </t>
  </si>
  <si>
    <t>7957</t>
  </si>
  <si>
    <t xml:space="preserve">傅雷  </t>
  </si>
  <si>
    <t xml:space="preserve">傅熹年  </t>
  </si>
  <si>
    <t>7719</t>
  </si>
  <si>
    <t xml:space="preserve">傅聰  </t>
  </si>
  <si>
    <t xml:space="preserve">傅顯渝  </t>
  </si>
  <si>
    <t>12507</t>
  </si>
  <si>
    <t xml:space="preserve">傑拉德  </t>
  </si>
  <si>
    <t>8811</t>
  </si>
  <si>
    <t xml:space="preserve">傘下的人  </t>
  </si>
  <si>
    <t>8049</t>
  </si>
  <si>
    <t xml:space="preserve">凱洛  </t>
  </si>
  <si>
    <t>4871, 6085, 8338</t>
  </si>
  <si>
    <t xml:space="preserve">創價學會  </t>
  </si>
  <si>
    <t>9060</t>
  </si>
  <si>
    <t xml:space="preserve">勞工處職業安全及健康部  </t>
  </si>
  <si>
    <t>1191, 4582, 4726, 4890, 4911, 5801, 11693</t>
  </si>
  <si>
    <t xml:space="preserve">勞比度  </t>
  </si>
  <si>
    <t>9039</t>
  </si>
  <si>
    <t xml:space="preserve">勞國安  </t>
  </si>
  <si>
    <t>12334</t>
  </si>
  <si>
    <t xml:space="preserve">勞惠儀  </t>
  </si>
  <si>
    <t xml:space="preserve">勞緯洛  </t>
  </si>
  <si>
    <t>8264</t>
  </si>
  <si>
    <t xml:space="preserve">博希  </t>
  </si>
  <si>
    <t>1112</t>
  </si>
  <si>
    <t xml:space="preserve">博顥編輯部  </t>
  </si>
  <si>
    <t>8069</t>
  </si>
  <si>
    <t xml:space="preserve">喜粵全媒  </t>
  </si>
  <si>
    <t>2527</t>
  </si>
  <si>
    <t xml:space="preserve">單阿蒙  </t>
  </si>
  <si>
    <t>11956</t>
  </si>
  <si>
    <t xml:space="preserve">喚醒明亮的心學員  </t>
  </si>
  <si>
    <t>1012</t>
  </si>
  <si>
    <t xml:space="preserve">喬正廉  </t>
  </si>
  <si>
    <t>7947</t>
  </si>
  <si>
    <t xml:space="preserve">喬忠延  </t>
  </si>
  <si>
    <t>6170</t>
  </si>
  <si>
    <t xml:space="preserve">喬林  </t>
  </si>
  <si>
    <t>11578</t>
  </si>
  <si>
    <t xml:space="preserve">喬智慧  </t>
  </si>
  <si>
    <t>5442</t>
  </si>
  <si>
    <t xml:space="preserve">喬逸飛  </t>
  </si>
  <si>
    <t>8081</t>
  </si>
  <si>
    <t xml:space="preserve">喬靖夫  </t>
  </si>
  <si>
    <t>1708, 5145</t>
  </si>
  <si>
    <t xml:space="preserve">喻冬友  </t>
  </si>
  <si>
    <t>5138</t>
  </si>
  <si>
    <t xml:space="preserve">堯天  </t>
  </si>
  <si>
    <t>8108</t>
  </si>
  <si>
    <t xml:space="preserve">富野由悠季  </t>
  </si>
  <si>
    <t>12687-12694</t>
  </si>
  <si>
    <t xml:space="preserve">富豪酒店國際控股有限公司  </t>
  </si>
  <si>
    <t>5563, 12303</t>
  </si>
  <si>
    <t xml:space="preserve">富豪資產管理有限公司  </t>
  </si>
  <si>
    <t>5564, 8889</t>
  </si>
  <si>
    <t xml:space="preserve">富銀融資租賃(深圳)股份有限公司  </t>
  </si>
  <si>
    <t>12305</t>
  </si>
  <si>
    <t xml:space="preserve">嵐嵐  </t>
  </si>
  <si>
    <t>7859</t>
  </si>
  <si>
    <t xml:space="preserve">彭Sir  </t>
  </si>
  <si>
    <t>7599-7604</t>
  </si>
  <si>
    <t xml:space="preserve">彭凡  </t>
  </si>
  <si>
    <t>4912-4913</t>
  </si>
  <si>
    <t xml:space="preserve">彭大意  </t>
  </si>
  <si>
    <t>8058</t>
  </si>
  <si>
    <t xml:space="preserve">彭仕勛  </t>
  </si>
  <si>
    <t>8577</t>
  </si>
  <si>
    <t xml:space="preserve">彭永滔  </t>
  </si>
  <si>
    <t>6155</t>
  </si>
  <si>
    <t xml:space="preserve">彭玉文  </t>
  </si>
  <si>
    <t>8847</t>
  </si>
  <si>
    <t xml:space="preserve">彭良波  </t>
  </si>
  <si>
    <t>1246</t>
  </si>
  <si>
    <t xml:space="preserve">彭忻  </t>
  </si>
  <si>
    <t>11574</t>
  </si>
  <si>
    <t xml:space="preserve">彭炙煜  </t>
  </si>
  <si>
    <t>2224</t>
  </si>
  <si>
    <t xml:space="preserve">彭秋婷  </t>
  </si>
  <si>
    <t>9332</t>
  </si>
  <si>
    <t xml:space="preserve">彭卿  </t>
  </si>
  <si>
    <t>5059</t>
  </si>
  <si>
    <t xml:space="preserve">彭浩翔  </t>
  </si>
  <si>
    <t>1793, 2376</t>
  </si>
  <si>
    <t xml:space="preserve">彭納揆  </t>
  </si>
  <si>
    <t>5691</t>
  </si>
  <si>
    <t xml:space="preserve">彭動平  </t>
  </si>
  <si>
    <t>8735</t>
  </si>
  <si>
    <t xml:space="preserve">彭常洪  </t>
  </si>
  <si>
    <t>9558</t>
  </si>
  <si>
    <t xml:space="preserve">彭淑怡  </t>
  </si>
  <si>
    <t>2718</t>
  </si>
  <si>
    <t xml:space="preserve">彭淑敏  </t>
  </si>
  <si>
    <t>8840</t>
  </si>
  <si>
    <t xml:space="preserve">彭琳  </t>
  </si>
  <si>
    <t>9295</t>
  </si>
  <si>
    <t xml:space="preserve">彭程  </t>
  </si>
  <si>
    <t>4717</t>
  </si>
  <si>
    <t xml:space="preserve">彭舜玟  </t>
  </si>
  <si>
    <t>5216</t>
  </si>
  <si>
    <t xml:space="preserve">彭斌  </t>
  </si>
  <si>
    <t>2154</t>
  </si>
  <si>
    <t xml:space="preserve">彭翠芳  </t>
  </si>
  <si>
    <t>8365</t>
  </si>
  <si>
    <t xml:space="preserve">彭慧瑩  </t>
  </si>
  <si>
    <t>12037</t>
  </si>
  <si>
    <t xml:space="preserve">彭曉蓉  </t>
  </si>
  <si>
    <t>8486</t>
  </si>
  <si>
    <t xml:space="preserve">彭薇霓  </t>
  </si>
  <si>
    <t xml:space="preserve">彭韻嘉  </t>
  </si>
  <si>
    <t xml:space="preserve">彭麗君  </t>
  </si>
  <si>
    <t>9031</t>
  </si>
  <si>
    <t xml:space="preserve">復星國際有限公司  </t>
  </si>
  <si>
    <t>12309</t>
  </si>
  <si>
    <t xml:space="preserve">惠記集團有限公司  </t>
  </si>
  <si>
    <t>5571, 8898</t>
  </si>
  <si>
    <t xml:space="preserve">揭春雨  </t>
  </si>
  <si>
    <t>12094</t>
  </si>
  <si>
    <t xml:space="preserve">斯尼特希拉爾, 妮科爾  </t>
  </si>
  <si>
    <t xml:space="preserve">斯諾  </t>
  </si>
  <si>
    <t>7831</t>
  </si>
  <si>
    <t xml:space="preserve">普巴扎西仁波切  </t>
  </si>
  <si>
    <t>11918</t>
  </si>
  <si>
    <t xml:space="preserve">普世聖公宗  </t>
  </si>
  <si>
    <t xml:space="preserve">普瓦  </t>
  </si>
  <si>
    <t>11522</t>
  </si>
  <si>
    <t xml:space="preserve">普華和順集團公司  </t>
  </si>
  <si>
    <t>5575</t>
  </si>
  <si>
    <t xml:space="preserve">普藝文化促進會編輯委員會  </t>
  </si>
  <si>
    <t>9118</t>
  </si>
  <si>
    <t xml:space="preserve">普藝出版社編輯委員會  </t>
  </si>
  <si>
    <t>2707</t>
  </si>
  <si>
    <t xml:space="preserve">晴天  </t>
  </si>
  <si>
    <t>8645-8646</t>
  </si>
  <si>
    <t xml:space="preserve">晴報編輯部  </t>
  </si>
  <si>
    <t>2591</t>
  </si>
  <si>
    <t xml:space="preserve">晶晶教育出版社製作部  </t>
  </si>
  <si>
    <t xml:space="preserve">曾三凱  </t>
  </si>
  <si>
    <t>2576</t>
  </si>
  <si>
    <t xml:space="preserve">曾大衛  </t>
  </si>
  <si>
    <t>8785, 9232</t>
  </si>
  <si>
    <t xml:space="preserve">曾子良  </t>
  </si>
  <si>
    <t>12830</t>
  </si>
  <si>
    <t xml:space="preserve">曾小平  </t>
  </si>
  <si>
    <t>11717, 12520</t>
  </si>
  <si>
    <t xml:space="preserve">曾小姐  </t>
  </si>
  <si>
    <t xml:space="preserve">曾山一壽  </t>
  </si>
  <si>
    <t>2302, 8955</t>
  </si>
  <si>
    <t xml:space="preserve">曾文生  </t>
  </si>
  <si>
    <t>5392</t>
  </si>
  <si>
    <t xml:space="preserve">曾永康  </t>
  </si>
  <si>
    <t>8926</t>
  </si>
  <si>
    <t xml:space="preserve">曾立基  </t>
  </si>
  <si>
    <t>8230-8231, 8683, 12279</t>
  </si>
  <si>
    <t xml:space="preserve">曾仲鳴  </t>
  </si>
  <si>
    <t>2699</t>
  </si>
  <si>
    <t xml:space="preserve">曾安林  </t>
  </si>
  <si>
    <t>7815</t>
  </si>
  <si>
    <t xml:space="preserve">曾自訓  </t>
  </si>
  <si>
    <t>1056</t>
  </si>
  <si>
    <t xml:space="preserve">曾君莉  </t>
  </si>
  <si>
    <t>5809</t>
  </si>
  <si>
    <t xml:space="preserve">曾佩玉  </t>
  </si>
  <si>
    <t>11828</t>
  </si>
  <si>
    <t xml:space="preserve">曾思瀚  </t>
  </si>
  <si>
    <t>9598</t>
  </si>
  <si>
    <t xml:space="preserve">曾國良  </t>
  </si>
  <si>
    <t>8723</t>
  </si>
  <si>
    <t xml:space="preserve">曾淵滄  </t>
  </si>
  <si>
    <t>11803, 12302</t>
  </si>
  <si>
    <t xml:space="preserve">曾祥新  </t>
  </si>
  <si>
    <t>7952</t>
  </si>
  <si>
    <t xml:space="preserve">曾景恒  </t>
  </si>
  <si>
    <t xml:space="preserve">曾瑞明  </t>
  </si>
  <si>
    <t>8520</t>
  </si>
  <si>
    <t xml:space="preserve">曾葵軒  </t>
  </si>
  <si>
    <t>12784</t>
  </si>
  <si>
    <t xml:space="preserve">曾劍華  </t>
  </si>
  <si>
    <t>4872, 5067, 5399, 6000, 12197, 12370, 12447</t>
  </si>
  <si>
    <t xml:space="preserve">曾德平  </t>
  </si>
  <si>
    <t>6052</t>
  </si>
  <si>
    <t xml:space="preserve">曾德裕  </t>
  </si>
  <si>
    <t xml:space="preserve">曾錦程  </t>
  </si>
  <si>
    <t>1573</t>
  </si>
  <si>
    <t xml:space="preserve">曾繁光  </t>
  </si>
  <si>
    <t>8053</t>
  </si>
  <si>
    <t xml:space="preserve">曾麗珠  </t>
  </si>
  <si>
    <t xml:space="preserve">曾耀強  </t>
  </si>
  <si>
    <t>8536</t>
  </si>
  <si>
    <t xml:space="preserve">曾灝輝  </t>
  </si>
  <si>
    <t xml:space="preserve">朝日新聞出版  </t>
  </si>
  <si>
    <t>1357, 11401, 12306</t>
  </si>
  <si>
    <t xml:space="preserve">朝田隆  </t>
  </si>
  <si>
    <t>2521</t>
  </si>
  <si>
    <t xml:space="preserve">棟你個篤  </t>
  </si>
  <si>
    <t>4882, 8572</t>
  </si>
  <si>
    <t xml:space="preserve">森本智子  </t>
  </si>
  <si>
    <t>5756</t>
  </si>
  <si>
    <t xml:space="preserve">森杉浦樹  </t>
  </si>
  <si>
    <t>6203</t>
  </si>
  <si>
    <t xml:space="preserve">森美  </t>
  </si>
  <si>
    <t>9416</t>
  </si>
  <si>
    <t xml:space="preserve">森麻實  </t>
  </si>
  <si>
    <t>5053</t>
  </si>
  <si>
    <t xml:space="preserve">森智夏子  </t>
  </si>
  <si>
    <t>8144</t>
  </si>
  <si>
    <t xml:space="preserve">森葵  </t>
  </si>
  <si>
    <t>2988</t>
  </si>
  <si>
    <t xml:space="preserve">植松由太  </t>
  </si>
  <si>
    <t xml:space="preserve">渡部弘樹  </t>
  </si>
  <si>
    <t xml:space="preserve">渡辺芳子  </t>
  </si>
  <si>
    <t>11769</t>
  </si>
  <si>
    <t xml:space="preserve">渡邊航  </t>
  </si>
  <si>
    <t>12144-12148</t>
  </si>
  <si>
    <t xml:space="preserve">游元慶  </t>
  </si>
  <si>
    <t>11320, 12540</t>
  </si>
  <si>
    <t xml:space="preserve">游利勝  </t>
  </si>
  <si>
    <t>2267</t>
  </si>
  <si>
    <t xml:space="preserve">游欣妮  </t>
  </si>
  <si>
    <t>4757</t>
  </si>
  <si>
    <t xml:space="preserve">游波  </t>
  </si>
  <si>
    <t>9032</t>
  </si>
  <si>
    <t xml:space="preserve">游洋波  </t>
  </si>
  <si>
    <t>2828</t>
  </si>
  <si>
    <t xml:space="preserve">游飛  </t>
  </si>
  <si>
    <t>5090</t>
  </si>
  <si>
    <t xml:space="preserve">游琁如  </t>
  </si>
  <si>
    <t xml:space="preserve">游雁凌  </t>
  </si>
  <si>
    <t>1476</t>
  </si>
  <si>
    <t xml:space="preserve">游廣智  </t>
  </si>
  <si>
    <t>6079</t>
  </si>
  <si>
    <t xml:space="preserve">游潔芳  </t>
  </si>
  <si>
    <t xml:space="preserve">游豔  </t>
  </si>
  <si>
    <t>1244</t>
  </si>
  <si>
    <t xml:space="preserve">湖南省書法家協會  </t>
  </si>
  <si>
    <t>2268</t>
  </si>
  <si>
    <t xml:space="preserve">湖南省詩詞協會  </t>
  </si>
  <si>
    <t>2489</t>
  </si>
  <si>
    <t xml:space="preserve">港女友  </t>
  </si>
  <si>
    <t>6061</t>
  </si>
  <si>
    <t xml:space="preserve">港股策略王  </t>
  </si>
  <si>
    <t>6176</t>
  </si>
  <si>
    <t xml:space="preserve">港燈電力投資有限公司  </t>
  </si>
  <si>
    <t>5603</t>
  </si>
  <si>
    <t xml:space="preserve">港識多史  </t>
  </si>
  <si>
    <t>8541</t>
  </si>
  <si>
    <t xml:space="preserve">湯天德  </t>
  </si>
  <si>
    <t>12052</t>
  </si>
  <si>
    <t xml:space="preserve">湯兆昇  </t>
  </si>
  <si>
    <t>1811</t>
  </si>
  <si>
    <t xml:space="preserve">湯兆群  </t>
  </si>
  <si>
    <t>7839</t>
  </si>
  <si>
    <t xml:space="preserve">湯向  </t>
  </si>
  <si>
    <t>9205, 9491</t>
  </si>
  <si>
    <t xml:space="preserve">湯有國  </t>
  </si>
  <si>
    <t>4821</t>
  </si>
  <si>
    <t xml:space="preserve">湯素蘭  </t>
  </si>
  <si>
    <t>5458, 7876</t>
  </si>
  <si>
    <t xml:space="preserve">湯國鈞  </t>
  </si>
  <si>
    <t xml:space="preserve">湯筠冰  </t>
  </si>
  <si>
    <t>6093</t>
  </si>
  <si>
    <t xml:space="preserve">湯禎兆  </t>
  </si>
  <si>
    <t>2013, 2960, 5380</t>
  </si>
  <si>
    <t xml:space="preserve">湯銘恩  </t>
  </si>
  <si>
    <t xml:space="preserve">湯鵬舉  </t>
  </si>
  <si>
    <t>8925</t>
  </si>
  <si>
    <t xml:space="preserve">渾水  </t>
  </si>
  <si>
    <t>8662, 12464</t>
  </si>
  <si>
    <t xml:space="preserve">無料達人Carmen Tang  </t>
  </si>
  <si>
    <t>1042</t>
  </si>
  <si>
    <t xml:space="preserve">無敵神駒  </t>
  </si>
  <si>
    <t>9133</t>
  </si>
  <si>
    <t xml:space="preserve">焦堃  </t>
  </si>
  <si>
    <t xml:space="preserve">焦贛  </t>
  </si>
  <si>
    <t>8146-8147</t>
  </si>
  <si>
    <t xml:space="preserve">番本六十六  </t>
  </si>
  <si>
    <t>5046-5047</t>
  </si>
  <si>
    <t xml:space="preserve">程中山  </t>
  </si>
  <si>
    <t>7478-7481</t>
  </si>
  <si>
    <t xml:space="preserve">程中原  </t>
  </si>
  <si>
    <t>1318</t>
  </si>
  <si>
    <t xml:space="preserve">程介南  </t>
  </si>
  <si>
    <t>12631</t>
  </si>
  <si>
    <t xml:space="preserve">程兆熊  </t>
  </si>
  <si>
    <t>8330</t>
  </si>
  <si>
    <t xml:space="preserve">程安琪  </t>
  </si>
  <si>
    <t>2510</t>
  </si>
  <si>
    <t xml:space="preserve">程妙芬  </t>
  </si>
  <si>
    <t>5317-5318</t>
  </si>
  <si>
    <t xml:space="preserve">程志祥  </t>
  </si>
  <si>
    <t>8699</t>
  </si>
  <si>
    <t xml:space="preserve">程佳平  </t>
  </si>
  <si>
    <t>11528</t>
  </si>
  <si>
    <t xml:space="preserve">程明敏  </t>
  </si>
  <si>
    <t>11957</t>
  </si>
  <si>
    <t xml:space="preserve">程林茂萱  </t>
  </si>
  <si>
    <t>12115</t>
  </si>
  <si>
    <t xml:space="preserve">程英雄  </t>
  </si>
  <si>
    <t>5550</t>
  </si>
  <si>
    <t xml:space="preserve">程淑明  </t>
  </si>
  <si>
    <t>5296</t>
  </si>
  <si>
    <t xml:space="preserve">程章燦  </t>
  </si>
  <si>
    <t>1952, 5335</t>
  </si>
  <si>
    <t xml:space="preserve">程森  </t>
  </si>
  <si>
    <t xml:space="preserve">程善邦  </t>
  </si>
  <si>
    <t>6081</t>
  </si>
  <si>
    <t xml:space="preserve">程瑋  </t>
  </si>
  <si>
    <t>2464</t>
  </si>
  <si>
    <t xml:space="preserve">程蒙恩  </t>
  </si>
  <si>
    <t>8479</t>
  </si>
  <si>
    <t xml:space="preserve">程德智  </t>
  </si>
  <si>
    <t>12623</t>
  </si>
  <si>
    <t xml:space="preserve">程磐基  </t>
  </si>
  <si>
    <t xml:space="preserve">程輝  </t>
  </si>
  <si>
    <t>5617, 9198</t>
  </si>
  <si>
    <t xml:space="preserve">程震  </t>
  </si>
  <si>
    <t>11767</t>
  </si>
  <si>
    <t xml:space="preserve">程曉春  </t>
  </si>
  <si>
    <t>11634</t>
  </si>
  <si>
    <t xml:space="preserve">程曉倩  </t>
  </si>
  <si>
    <t>2063</t>
  </si>
  <si>
    <t xml:space="preserve">程樹勳  </t>
  </si>
  <si>
    <t xml:space="preserve">程靜波  </t>
  </si>
  <si>
    <t>12497</t>
  </si>
  <si>
    <t xml:space="preserve">童小芳  </t>
  </si>
  <si>
    <t>1311, 1335, 1357, 2984, 4506, 6192, 7835, 7886, 8265, 11401, 11677, 12182, 12306</t>
  </si>
  <si>
    <t xml:space="preserve">童元方  </t>
  </si>
  <si>
    <t>9220</t>
  </si>
  <si>
    <t xml:space="preserve">童文靜  </t>
  </si>
  <si>
    <t>2542</t>
  </si>
  <si>
    <t xml:space="preserve">童祁  </t>
  </si>
  <si>
    <t xml:space="preserve">童傑  </t>
  </si>
  <si>
    <t>12738</t>
  </si>
  <si>
    <t xml:space="preserve">筆可抒意  </t>
  </si>
  <si>
    <t>11680</t>
  </si>
  <si>
    <t xml:space="preserve">筆克遠東集團有限公司  </t>
  </si>
  <si>
    <t>5624</t>
  </si>
  <si>
    <t xml:space="preserve">筆華棋  </t>
  </si>
  <si>
    <t>6220</t>
  </si>
  <si>
    <t xml:space="preserve">結城正美  </t>
  </si>
  <si>
    <t xml:space="preserve">紫波  </t>
  </si>
  <si>
    <t>8111</t>
  </si>
  <si>
    <t xml:space="preserve">絕品recipe研究會  </t>
  </si>
  <si>
    <t>12595</t>
  </si>
  <si>
    <t xml:space="preserve">善寧會  </t>
  </si>
  <si>
    <t>7527</t>
  </si>
  <si>
    <t xml:space="preserve">舒中亞  </t>
  </si>
  <si>
    <t>2330</t>
  </si>
  <si>
    <t xml:space="preserve">舒巷城  </t>
  </si>
  <si>
    <t xml:space="preserve">舒崇雲  </t>
  </si>
  <si>
    <t>1284</t>
  </si>
  <si>
    <t xml:space="preserve">華心  </t>
  </si>
  <si>
    <t>8963</t>
  </si>
  <si>
    <t xml:space="preserve">華成鋼  </t>
  </si>
  <si>
    <t xml:space="preserve">華金國際資本控股有限公司  </t>
  </si>
  <si>
    <t>5637</t>
  </si>
  <si>
    <t xml:space="preserve">華夏夕陽紅書畫藝術研究院  </t>
  </si>
  <si>
    <t>7724</t>
  </si>
  <si>
    <t xml:space="preserve">華湛恩  </t>
  </si>
  <si>
    <t>8964</t>
  </si>
  <si>
    <t xml:space="preserve">華領醫藥  </t>
  </si>
  <si>
    <t>12361</t>
  </si>
  <si>
    <t xml:space="preserve">華融國際金融控股有限公司  </t>
  </si>
  <si>
    <t>5639</t>
  </si>
  <si>
    <t xml:space="preserve">萊蕪市萊城區黨史史志辦公室  </t>
  </si>
  <si>
    <t>4606</t>
  </si>
  <si>
    <t xml:space="preserve">萌主  </t>
  </si>
  <si>
    <t>7482</t>
  </si>
  <si>
    <t xml:space="preserve">菜姨姨  </t>
  </si>
  <si>
    <t>1486, 1522, 2587</t>
  </si>
  <si>
    <t xml:space="preserve">菲雨  </t>
  </si>
  <si>
    <t>1381</t>
  </si>
  <si>
    <t xml:space="preserve">虛靈大帝  </t>
  </si>
  <si>
    <t>4685</t>
  </si>
  <si>
    <t xml:space="preserve">詠雪  </t>
  </si>
  <si>
    <t>4543</t>
  </si>
  <si>
    <t xml:space="preserve">費后坤  </t>
  </si>
  <si>
    <t>12813</t>
  </si>
  <si>
    <t xml:space="preserve">費鳳鳴  </t>
  </si>
  <si>
    <t>7880</t>
  </si>
  <si>
    <t xml:space="preserve">費檢芝  </t>
  </si>
  <si>
    <t xml:space="preserve">賀世慶  </t>
  </si>
  <si>
    <t>4639-4640</t>
  </si>
  <si>
    <t xml:space="preserve">賀正洋  </t>
  </si>
  <si>
    <t>2319</t>
  </si>
  <si>
    <t xml:space="preserve">賀如意  </t>
  </si>
  <si>
    <t>1662</t>
  </si>
  <si>
    <t xml:space="preserve">賀旭志  </t>
  </si>
  <si>
    <t xml:space="preserve">賀亞生  </t>
  </si>
  <si>
    <t>5374</t>
  </si>
  <si>
    <t xml:space="preserve">賀哥  </t>
  </si>
  <si>
    <t>2201</t>
  </si>
  <si>
    <t xml:space="preserve">賀梅芳  </t>
  </si>
  <si>
    <t>5250</t>
  </si>
  <si>
    <t xml:space="preserve">賀聖遂  </t>
  </si>
  <si>
    <t>9260</t>
  </si>
  <si>
    <t xml:space="preserve">貴家悠  </t>
  </si>
  <si>
    <t>1325, 7841</t>
  </si>
  <si>
    <t xml:space="preserve">超級睇樓王  </t>
  </si>
  <si>
    <t xml:space="preserve">超媒體編輯組  </t>
  </si>
  <si>
    <t>1902, 1915</t>
  </si>
  <si>
    <t xml:space="preserve">越秀地產股份有限公司  </t>
  </si>
  <si>
    <t>8990</t>
  </si>
  <si>
    <t xml:space="preserve">越秀房地產投資信託基金  </t>
  </si>
  <si>
    <t>5653, 12369</t>
  </si>
  <si>
    <t xml:space="preserve">越膳夕香  </t>
  </si>
  <si>
    <t>12749</t>
  </si>
  <si>
    <t xml:space="preserve">閔強  </t>
  </si>
  <si>
    <t>12282</t>
  </si>
  <si>
    <t xml:space="preserve">閔捷  </t>
  </si>
  <si>
    <t>8628</t>
  </si>
  <si>
    <t xml:space="preserve">開元資產管理有限公司  </t>
  </si>
  <si>
    <t>5655</t>
  </si>
  <si>
    <t xml:space="preserve">集古齋  </t>
  </si>
  <si>
    <t>4633, 11537</t>
  </si>
  <si>
    <t xml:space="preserve">雁越荒原  </t>
  </si>
  <si>
    <t>7507</t>
  </si>
  <si>
    <t xml:space="preserve">雅各臣科研製藥有限公司  </t>
  </si>
  <si>
    <t>9017</t>
  </si>
  <si>
    <t xml:space="preserve">雅居樂集團控股有限公司  </t>
  </si>
  <si>
    <t>5670</t>
  </si>
  <si>
    <t xml:space="preserve">雅燕媽媽  </t>
  </si>
  <si>
    <t>9603</t>
  </si>
  <si>
    <t xml:space="preserve">雲文子  </t>
  </si>
  <si>
    <t>5083</t>
  </si>
  <si>
    <t xml:space="preserve">雲門禪人  </t>
  </si>
  <si>
    <t>9532</t>
  </si>
  <si>
    <t xml:space="preserve">雲海  </t>
  </si>
  <si>
    <t>1376, 9010, 9678, 12721</t>
  </si>
  <si>
    <t xml:space="preserve">項大列  </t>
  </si>
  <si>
    <t>5078</t>
  </si>
  <si>
    <t xml:space="preserve">項明生  </t>
  </si>
  <si>
    <t>8900</t>
  </si>
  <si>
    <t xml:space="preserve">飲食同盟會  </t>
  </si>
  <si>
    <t>9402</t>
  </si>
  <si>
    <t xml:space="preserve">飯塚啓太  </t>
  </si>
  <si>
    <t>2976-2978</t>
  </si>
  <si>
    <t xml:space="preserve">馮千石  </t>
  </si>
  <si>
    <t>2341</t>
  </si>
  <si>
    <t xml:space="preserve">馮文  </t>
  </si>
  <si>
    <t>2630</t>
  </si>
  <si>
    <t xml:space="preserve">馮可立  </t>
  </si>
  <si>
    <t>5532</t>
  </si>
  <si>
    <t xml:space="preserve">馮玉霞  </t>
  </si>
  <si>
    <t>4584</t>
  </si>
  <si>
    <t xml:space="preserve">馮治軍  </t>
  </si>
  <si>
    <t>7571</t>
  </si>
  <si>
    <t xml:space="preserve">馮珍今  </t>
  </si>
  <si>
    <t>1490, 8237</t>
  </si>
  <si>
    <t xml:space="preserve">馮衍瑜  </t>
  </si>
  <si>
    <t>2851</t>
  </si>
  <si>
    <t xml:space="preserve">馮唐  </t>
  </si>
  <si>
    <t>5676, 7704, 8036</t>
  </si>
  <si>
    <t xml:space="preserve">馮家偉  </t>
  </si>
  <si>
    <t>4750, 9048</t>
  </si>
  <si>
    <t xml:space="preserve">馮家鎏  </t>
  </si>
  <si>
    <t>8034</t>
  </si>
  <si>
    <t xml:space="preserve">馮浩鎏  </t>
  </si>
  <si>
    <t xml:space="preserve">馮程  </t>
  </si>
  <si>
    <t>11630</t>
  </si>
  <si>
    <t xml:space="preserve">馮道武  </t>
  </si>
  <si>
    <t>9026</t>
  </si>
  <si>
    <t xml:space="preserve">馮廣雲  </t>
  </si>
  <si>
    <t>9027</t>
  </si>
  <si>
    <t xml:space="preserve">馮潔皓  </t>
  </si>
  <si>
    <t>5417-5419</t>
  </si>
  <si>
    <t xml:space="preserve">馮蔭坤  </t>
  </si>
  <si>
    <t>1560, 5573</t>
  </si>
  <si>
    <t xml:space="preserve">馮賢亮  </t>
  </si>
  <si>
    <t>8790</t>
  </si>
  <si>
    <t xml:space="preserve">馮露霏  </t>
  </si>
  <si>
    <t xml:space="preserve">黃乙頤  </t>
  </si>
  <si>
    <t>9440</t>
  </si>
  <si>
    <t xml:space="preserve">黃十  </t>
  </si>
  <si>
    <t>5162</t>
  </si>
  <si>
    <t xml:space="preserve">黃大業  </t>
  </si>
  <si>
    <t>6020, 9473-9474</t>
  </si>
  <si>
    <t xml:space="preserve">黃子平  </t>
  </si>
  <si>
    <t>8503</t>
  </si>
  <si>
    <t xml:space="preserve">黃子寧  </t>
  </si>
  <si>
    <t>6174</t>
  </si>
  <si>
    <t xml:space="preserve">黃小秋  </t>
  </si>
  <si>
    <t>5956, 5958, 5960, 5962, 5964, 5966</t>
  </si>
  <si>
    <t xml:space="preserve">黃小燕  </t>
  </si>
  <si>
    <t>11327</t>
  </si>
  <si>
    <t xml:space="preserve">黃山  </t>
  </si>
  <si>
    <t xml:space="preserve">黃之鋒  </t>
  </si>
  <si>
    <t>9244</t>
  </si>
  <si>
    <t xml:space="preserve">黃天微  </t>
  </si>
  <si>
    <t>1065</t>
  </si>
  <si>
    <t xml:space="preserve">黃天逸  </t>
  </si>
  <si>
    <t>1813, 5749</t>
  </si>
  <si>
    <t xml:space="preserve">黃天澤  </t>
  </si>
  <si>
    <t>8975</t>
  </si>
  <si>
    <t xml:space="preserve">黃文福  </t>
  </si>
  <si>
    <t>7706</t>
  </si>
  <si>
    <t xml:space="preserve">黃水良  </t>
  </si>
  <si>
    <t>9608</t>
  </si>
  <si>
    <t xml:space="preserve">黃世殊  </t>
  </si>
  <si>
    <t>11723-11726</t>
  </si>
  <si>
    <t xml:space="preserve">黃加俊  </t>
  </si>
  <si>
    <t>8204</t>
  </si>
  <si>
    <t xml:space="preserve">黃可衡  </t>
  </si>
  <si>
    <t>5229</t>
  </si>
  <si>
    <t xml:space="preserve">黃永  </t>
  </si>
  <si>
    <t>2074, 2485</t>
  </si>
  <si>
    <t xml:space="preserve">黃永康  </t>
  </si>
  <si>
    <t>1640</t>
  </si>
  <si>
    <t xml:space="preserve">黃玉郎  </t>
  </si>
  <si>
    <t>2753-2763, 7768-7769, 7958, 9028-9029, 9499</t>
  </si>
  <si>
    <t xml:space="preserve">黃玉寧  </t>
  </si>
  <si>
    <t xml:space="preserve">黃仲遠  </t>
  </si>
  <si>
    <t xml:space="preserve">黃仲鳴  </t>
  </si>
  <si>
    <t xml:space="preserve">黃企喬  </t>
  </si>
  <si>
    <t>7762</t>
  </si>
  <si>
    <t xml:space="preserve">黃兆漢  </t>
  </si>
  <si>
    <t>9676</t>
  </si>
  <si>
    <t xml:space="preserve">黃兆輝  </t>
  </si>
  <si>
    <t>6023</t>
  </si>
  <si>
    <t xml:space="preserve">黃光宇  </t>
  </si>
  <si>
    <t>4466</t>
  </si>
  <si>
    <t xml:space="preserve">黃光輝  </t>
  </si>
  <si>
    <t>4817</t>
  </si>
  <si>
    <t xml:space="preserve">黃守東  </t>
  </si>
  <si>
    <t>8164</t>
  </si>
  <si>
    <t xml:space="preserve">黃江鎮人民政府  </t>
  </si>
  <si>
    <t xml:space="preserve">黃克男  </t>
  </si>
  <si>
    <t xml:space="preserve">黃君璧  </t>
  </si>
  <si>
    <t xml:space="preserve">黃宏達  </t>
  </si>
  <si>
    <t xml:space="preserve">黃志民  </t>
  </si>
  <si>
    <t xml:space="preserve">黃志茵  </t>
  </si>
  <si>
    <t>11709</t>
  </si>
  <si>
    <t xml:space="preserve">黃志康  </t>
  </si>
  <si>
    <t>12863-12864</t>
  </si>
  <si>
    <t xml:space="preserve">黃志森  </t>
  </si>
  <si>
    <t>5988</t>
  </si>
  <si>
    <t xml:space="preserve">黃志華  </t>
  </si>
  <si>
    <t>5471</t>
  </si>
  <si>
    <t xml:space="preserve">黃志輝  </t>
  </si>
  <si>
    <t>2534, 11830</t>
  </si>
  <si>
    <t xml:space="preserve">黃杏蓓  </t>
  </si>
  <si>
    <t xml:space="preserve">黃亞保  </t>
  </si>
  <si>
    <t>5524</t>
  </si>
  <si>
    <t xml:space="preserve">黃佩文  </t>
  </si>
  <si>
    <t xml:space="preserve">黃佩佳  </t>
  </si>
  <si>
    <t xml:space="preserve">黃孟婷  </t>
  </si>
  <si>
    <t xml:space="preserve">黃宗顯  </t>
  </si>
  <si>
    <t>12181</t>
  </si>
  <si>
    <t xml:space="preserve">黃征宇  </t>
  </si>
  <si>
    <t>8306</t>
  </si>
  <si>
    <t xml:space="preserve">黃明光  </t>
  </si>
  <si>
    <t>5230</t>
  </si>
  <si>
    <t xml:space="preserve">黃明樂  </t>
  </si>
  <si>
    <t>1994</t>
  </si>
  <si>
    <t xml:space="preserve">黃易  </t>
  </si>
  <si>
    <t>7547, 7830, 7981, 8923, 8987, 9030, 9604, 12131, 12267, 12486, 12542</t>
  </si>
  <si>
    <t xml:space="preserve">黃杰輝  </t>
  </si>
  <si>
    <t xml:space="preserve">黃林澗  </t>
  </si>
  <si>
    <t>9682</t>
  </si>
  <si>
    <t xml:space="preserve">黃東  </t>
  </si>
  <si>
    <t>4622, 12811</t>
  </si>
  <si>
    <t xml:space="preserve">黃河浪  </t>
  </si>
  <si>
    <t>4650</t>
  </si>
  <si>
    <t xml:space="preserve">黃牧  </t>
  </si>
  <si>
    <t>2173</t>
  </si>
  <si>
    <t xml:space="preserve">黃秉華  </t>
  </si>
  <si>
    <t>2999</t>
  </si>
  <si>
    <t xml:space="preserve">黃秉勤  </t>
  </si>
  <si>
    <t>5742</t>
  </si>
  <si>
    <t xml:space="preserve">黃虎林  </t>
  </si>
  <si>
    <t xml:space="preserve">黃金富  </t>
  </si>
  <si>
    <t>4454, 8641</t>
  </si>
  <si>
    <t xml:space="preserve">黃長江  </t>
  </si>
  <si>
    <t>1027</t>
  </si>
  <si>
    <t xml:space="preserve">黃昇平  </t>
  </si>
  <si>
    <t>12075</t>
  </si>
  <si>
    <t xml:space="preserve">黃炘強  </t>
  </si>
  <si>
    <t>2284</t>
  </si>
  <si>
    <t xml:space="preserve">黃俊華  </t>
  </si>
  <si>
    <t>2165</t>
  </si>
  <si>
    <t xml:space="preserve">黃冠斌  </t>
  </si>
  <si>
    <t xml:space="preserve">黃冠霖  </t>
  </si>
  <si>
    <t>8336</t>
  </si>
  <si>
    <t xml:space="preserve">黃則村  </t>
  </si>
  <si>
    <t>2460</t>
  </si>
  <si>
    <t xml:space="preserve">黃建南  </t>
  </si>
  <si>
    <t>11492</t>
  </si>
  <si>
    <t xml:space="preserve">黃建豪  </t>
  </si>
  <si>
    <t>1759, 11327</t>
  </si>
  <si>
    <t xml:space="preserve">黃柏樺  </t>
  </si>
  <si>
    <t>5654</t>
  </si>
  <si>
    <t xml:space="preserve">黃洋達  </t>
  </si>
  <si>
    <t>1744, 8380, 8482</t>
  </si>
  <si>
    <t xml:space="preserve">黃美祺  </t>
  </si>
  <si>
    <t>11356, 11358</t>
  </si>
  <si>
    <t xml:space="preserve">黃虹堅  </t>
  </si>
  <si>
    <t>11433</t>
  </si>
  <si>
    <t xml:space="preserve">黃郁文  </t>
  </si>
  <si>
    <t>8325</t>
  </si>
  <si>
    <t xml:space="preserve">黃韋龍  </t>
  </si>
  <si>
    <t>1650</t>
  </si>
  <si>
    <t xml:space="preserve">黃垤華  </t>
  </si>
  <si>
    <t>1893</t>
  </si>
  <si>
    <t xml:space="preserve">黃倩婷  </t>
  </si>
  <si>
    <t>12427-12428, 12604</t>
  </si>
  <si>
    <t xml:space="preserve">黃修紀  </t>
  </si>
  <si>
    <t>1394, 2380</t>
  </si>
  <si>
    <t xml:space="preserve">黃夏柏  </t>
  </si>
  <si>
    <t xml:space="preserve">黃家新  </t>
  </si>
  <si>
    <t>2833</t>
  </si>
  <si>
    <t xml:space="preserve">黃家榮  </t>
  </si>
  <si>
    <t>2950-2951</t>
  </si>
  <si>
    <t xml:space="preserve">黃家樑  </t>
  </si>
  <si>
    <t>2152, 11933, 12695-12697</t>
  </si>
  <si>
    <t xml:space="preserve">黃庭桄  </t>
  </si>
  <si>
    <t>8817</t>
  </si>
  <si>
    <t xml:space="preserve">黃庭堅  </t>
  </si>
  <si>
    <t>12715-12716</t>
  </si>
  <si>
    <t xml:space="preserve">黃振威  </t>
  </si>
  <si>
    <t>5365, 8868</t>
  </si>
  <si>
    <t xml:space="preserve">黃振銳  </t>
  </si>
  <si>
    <t>9272</t>
  </si>
  <si>
    <t xml:space="preserve">黃桂蓮  </t>
  </si>
  <si>
    <t>1113</t>
  </si>
  <si>
    <t xml:space="preserve">黃根春  </t>
  </si>
  <si>
    <t xml:space="preserve">黃浩義  </t>
  </si>
  <si>
    <t>2655-2656, 9381-9384, 12627</t>
  </si>
  <si>
    <t xml:space="preserve">黃海  </t>
  </si>
  <si>
    <t>1906, 8808</t>
  </si>
  <si>
    <t xml:space="preserve">黃素珊  </t>
  </si>
  <si>
    <t>1783, 2663</t>
  </si>
  <si>
    <t xml:space="preserve">黃健勤  </t>
  </si>
  <si>
    <t>11791</t>
  </si>
  <si>
    <t xml:space="preserve">黃偉傑  </t>
  </si>
  <si>
    <t>12628</t>
  </si>
  <si>
    <t xml:space="preserve">黃曼玲  </t>
  </si>
  <si>
    <t>8675</t>
  </si>
  <si>
    <t xml:space="preserve">黃國平  </t>
  </si>
  <si>
    <t xml:space="preserve">黃國維  </t>
  </si>
  <si>
    <t>8236</t>
  </si>
  <si>
    <t xml:space="preserve">黃國興  </t>
  </si>
  <si>
    <t xml:space="preserve">黃國聲  </t>
  </si>
  <si>
    <t xml:space="preserve">黃基明  </t>
  </si>
  <si>
    <t>7845</t>
  </si>
  <si>
    <t>12491</t>
  </si>
  <si>
    <t xml:space="preserve">黃康浩  </t>
  </si>
  <si>
    <t>11649</t>
  </si>
  <si>
    <t xml:space="preserve">黃強  </t>
  </si>
  <si>
    <t>2484</t>
  </si>
  <si>
    <t xml:space="preserve">黃彩蓮  </t>
  </si>
  <si>
    <t>1687</t>
  </si>
  <si>
    <t xml:space="preserve">黃啟宏  </t>
  </si>
  <si>
    <t>11877</t>
  </si>
  <si>
    <t xml:space="preserve">黃梓恩  </t>
  </si>
  <si>
    <t xml:space="preserve">黃梓莘  </t>
  </si>
  <si>
    <t>5310, 8093</t>
  </si>
  <si>
    <t xml:space="preserve">黃梅麟  </t>
  </si>
  <si>
    <t>11752</t>
  </si>
  <si>
    <t xml:space="preserve">黃淑儀  </t>
  </si>
  <si>
    <t>1704, 2748, 5134</t>
  </si>
  <si>
    <t xml:space="preserve">黃琍琍  </t>
  </si>
  <si>
    <t>1041, 1369, 2046, 4476, 4758, 5040, 11391, 12089</t>
  </si>
  <si>
    <t xml:space="preserve">黃祥輝  </t>
  </si>
  <si>
    <t>2263</t>
  </si>
  <si>
    <t xml:space="preserve">黃莉娜  </t>
  </si>
  <si>
    <t>9527</t>
  </si>
  <si>
    <t xml:space="preserve">黃連輝  </t>
  </si>
  <si>
    <t>5435</t>
  </si>
  <si>
    <t xml:space="preserve">黃陸永恩  </t>
  </si>
  <si>
    <t>8185, 11560, 11562, 11748, 11768, 11771, 11796, 11967-11968, 12016-12017, 12319-12321, 12470, 12680, 12795-12796</t>
  </si>
  <si>
    <t xml:space="preserve">黃寒涼  </t>
  </si>
  <si>
    <t>11805</t>
  </si>
  <si>
    <t xml:space="preserve">黃就成  </t>
  </si>
  <si>
    <t>5473</t>
  </si>
  <si>
    <t xml:space="preserve">黃景灼  </t>
  </si>
  <si>
    <t>11454</t>
  </si>
  <si>
    <t xml:space="preserve">黃紫霞  </t>
  </si>
  <si>
    <t>2345-2346</t>
  </si>
  <si>
    <t xml:space="preserve">黃菁菁  </t>
  </si>
  <si>
    <t>8681-8682</t>
  </si>
  <si>
    <t xml:space="preserve">黃裕邦  </t>
  </si>
  <si>
    <t xml:space="preserve">黃詠賢  </t>
  </si>
  <si>
    <t>9434-9436</t>
  </si>
  <si>
    <t xml:space="preserve">黃超  </t>
  </si>
  <si>
    <t>12750</t>
  </si>
  <si>
    <t xml:space="preserve">黃超文  </t>
  </si>
  <si>
    <t>1729</t>
  </si>
  <si>
    <t xml:space="preserve">黃雅詩  </t>
  </si>
  <si>
    <t>1369, 1888, 2046, 4758, 8512</t>
  </si>
  <si>
    <t xml:space="preserve">黃雲聃  </t>
  </si>
  <si>
    <t xml:space="preserve">黃雲皓  </t>
  </si>
  <si>
    <t>8203</t>
  </si>
  <si>
    <t xml:space="preserve">黃雲舒  </t>
  </si>
  <si>
    <t>11962</t>
  </si>
  <si>
    <t xml:space="preserve">黃斌  </t>
  </si>
  <si>
    <t>12222</t>
  </si>
  <si>
    <t xml:space="preserve">黃瀞儀  </t>
  </si>
  <si>
    <t xml:space="preserve">黃幹知  </t>
  </si>
  <si>
    <t xml:space="preserve">黃愛玲  </t>
  </si>
  <si>
    <t>2532-2533</t>
  </si>
  <si>
    <t xml:space="preserve">黃愛梅  </t>
  </si>
  <si>
    <t>1532</t>
  </si>
  <si>
    <t xml:space="preserve">黃楚淇  </t>
  </si>
  <si>
    <t>12426</t>
  </si>
  <si>
    <t xml:space="preserve">黃楚瑩  </t>
  </si>
  <si>
    <t>8029</t>
  </si>
  <si>
    <t xml:space="preserve">黃源泉  </t>
  </si>
  <si>
    <t>7508</t>
  </si>
  <si>
    <t xml:space="preserve">黃煦山  </t>
  </si>
  <si>
    <t>2243</t>
  </si>
  <si>
    <t xml:space="preserve">黃照康  </t>
  </si>
  <si>
    <t>1880, 11899, 12068</t>
  </si>
  <si>
    <t xml:space="preserve">黃煌  </t>
  </si>
  <si>
    <t xml:space="preserve">黃葉仲萍  </t>
  </si>
  <si>
    <t>4947-4948</t>
  </si>
  <si>
    <t xml:space="preserve">黃詩雅  </t>
  </si>
  <si>
    <t>12212-12213</t>
  </si>
  <si>
    <t xml:space="preserve">黃頌詩  </t>
  </si>
  <si>
    <t xml:space="preserve">黃煒琳  </t>
  </si>
  <si>
    <t>1456, 1660, 1887, 5199, 7868, 11574</t>
  </si>
  <si>
    <t xml:space="preserve">黃筱涵  </t>
  </si>
  <si>
    <t>1421, 1495, 8211, 8335</t>
  </si>
  <si>
    <t xml:space="preserve">黃嘉莉  </t>
  </si>
  <si>
    <t xml:space="preserve">黃嫣容  </t>
  </si>
  <si>
    <t>1781, 2810, 4716, 5093, 5711, 7557, 8474, 9577, 9623, 11359, 11869</t>
  </si>
  <si>
    <t xml:space="preserve">黃嫣蓉  </t>
  </si>
  <si>
    <t xml:space="preserve">黃漢超  </t>
  </si>
  <si>
    <t>5475</t>
  </si>
  <si>
    <t xml:space="preserve">黃碧雲  </t>
  </si>
  <si>
    <t>6021</t>
  </si>
  <si>
    <t xml:space="preserve">黃綺雯  </t>
  </si>
  <si>
    <t xml:space="preserve">黃綺雲  </t>
  </si>
  <si>
    <t xml:space="preserve">黃維仁  </t>
  </si>
  <si>
    <t>2744</t>
  </si>
  <si>
    <t xml:space="preserve">黃維希  </t>
  </si>
  <si>
    <t>12725</t>
  </si>
  <si>
    <t xml:space="preserve">黃維樑  </t>
  </si>
  <si>
    <t>1300, 8441</t>
  </si>
  <si>
    <t xml:space="preserve">黃翠玲  </t>
  </si>
  <si>
    <t>1454</t>
  </si>
  <si>
    <t xml:space="preserve">黃翠雯  </t>
  </si>
  <si>
    <t>2051, 5542, 8509</t>
  </si>
  <si>
    <t xml:space="preserve">黃鳳意  </t>
  </si>
  <si>
    <t>4825-4826, 5729, 7965-7967</t>
  </si>
  <si>
    <t xml:space="preserve">黃廣娟  </t>
  </si>
  <si>
    <t>7840</t>
  </si>
  <si>
    <t xml:space="preserve">黃影  </t>
  </si>
  <si>
    <t>2347-2354</t>
  </si>
  <si>
    <t xml:space="preserve">黃德光  </t>
  </si>
  <si>
    <t>9194</t>
  </si>
  <si>
    <t xml:space="preserve">黃德寬  </t>
  </si>
  <si>
    <t>1953</t>
  </si>
  <si>
    <t xml:space="preserve">黃德燦  </t>
  </si>
  <si>
    <t>7707</t>
  </si>
  <si>
    <t xml:space="preserve">黃慶雄  </t>
  </si>
  <si>
    <t>1886, 4750, 5039, 5295, 5422, 8716, 9048, 12074</t>
  </si>
  <si>
    <t xml:space="preserve">黃慧  </t>
  </si>
  <si>
    <t xml:space="preserve">黃潔玲  </t>
  </si>
  <si>
    <t>2153</t>
  </si>
  <si>
    <t xml:space="preserve">黃獎  </t>
  </si>
  <si>
    <t>9394</t>
  </si>
  <si>
    <t xml:space="preserve">黃瑩瑩  </t>
  </si>
  <si>
    <t xml:space="preserve">黃震宇  </t>
  </si>
  <si>
    <t>11355</t>
  </si>
  <si>
    <t xml:space="preserve">黃璇  </t>
  </si>
  <si>
    <t xml:space="preserve">黃學齡  </t>
  </si>
  <si>
    <t>8393</t>
  </si>
  <si>
    <t xml:space="preserve">黃曉  </t>
  </si>
  <si>
    <t>8669</t>
  </si>
  <si>
    <t xml:space="preserve">黃曉彤  </t>
  </si>
  <si>
    <t>11455</t>
  </si>
  <si>
    <t xml:space="preserve">黃曉勇  </t>
  </si>
  <si>
    <t>8361</t>
  </si>
  <si>
    <t xml:space="preserve">黃曉晴  </t>
  </si>
  <si>
    <t>9062</t>
  </si>
  <si>
    <t xml:space="preserve">黃樹春  </t>
  </si>
  <si>
    <t>12362</t>
  </si>
  <si>
    <t xml:space="preserve">黃樹基  </t>
  </si>
  <si>
    <t xml:space="preserve">黃燈  </t>
  </si>
  <si>
    <t>5108</t>
  </si>
  <si>
    <t xml:space="preserve">黃燕  </t>
  </si>
  <si>
    <t xml:space="preserve">黃穎君  </t>
  </si>
  <si>
    <t>8908</t>
  </si>
  <si>
    <t xml:space="preserve">黃穎宜  </t>
  </si>
  <si>
    <t>9425</t>
  </si>
  <si>
    <t xml:space="preserve">黃穎欣  </t>
  </si>
  <si>
    <t xml:space="preserve">黃興華  </t>
  </si>
  <si>
    <t>12110</t>
  </si>
  <si>
    <t xml:space="preserve">黃蕙珊  </t>
  </si>
  <si>
    <t xml:space="preserve">黃穗中  </t>
  </si>
  <si>
    <t>1058, 1863</t>
  </si>
  <si>
    <t xml:space="preserve">黃膽遠  </t>
  </si>
  <si>
    <t>7861</t>
  </si>
  <si>
    <t xml:space="preserve">黃鴻源  </t>
  </si>
  <si>
    <t>8995</t>
  </si>
  <si>
    <t xml:space="preserve">黃韻盈  </t>
  </si>
  <si>
    <t>5404</t>
  </si>
  <si>
    <t xml:space="preserve">黃麗紅  </t>
  </si>
  <si>
    <t>8389</t>
  </si>
  <si>
    <t xml:space="preserve">黃麗萍  </t>
  </si>
  <si>
    <t>11930</t>
  </si>
  <si>
    <t xml:space="preserve">黃麗彰  </t>
  </si>
  <si>
    <t>5472</t>
  </si>
  <si>
    <t xml:space="preserve">黃麒鳳  </t>
  </si>
  <si>
    <t>8860</t>
  </si>
  <si>
    <t xml:space="preserve">黃競聰  </t>
  </si>
  <si>
    <t>5309</t>
  </si>
  <si>
    <t xml:space="preserve">黃耀宗  </t>
  </si>
  <si>
    <t>2973</t>
  </si>
  <si>
    <t xml:space="preserve">黃耀華  </t>
  </si>
  <si>
    <t xml:space="preserve">黃蘅芝  </t>
  </si>
  <si>
    <t xml:space="preserve">黃鐵民  </t>
  </si>
  <si>
    <t>8792</t>
  </si>
  <si>
    <t xml:space="preserve">黃顯華  </t>
  </si>
  <si>
    <t>9686</t>
  </si>
  <si>
    <t xml:space="preserve">黃鷹  </t>
  </si>
  <si>
    <t>8215</t>
  </si>
  <si>
    <t xml:space="preserve">黃讚雄  </t>
  </si>
  <si>
    <t>8874</t>
  </si>
  <si>
    <t xml:space="preserve">黑人文生  </t>
  </si>
  <si>
    <t>1067</t>
  </si>
  <si>
    <t xml:space="preserve">黑川伊保子  </t>
  </si>
  <si>
    <t>6048</t>
  </si>
  <si>
    <t xml:space="preserve">黑目星晴  </t>
  </si>
  <si>
    <t>11687</t>
  </si>
  <si>
    <t xml:space="preserve">黑咪  </t>
  </si>
  <si>
    <t>8125</t>
  </si>
  <si>
    <t xml:space="preserve">喵空嬸  </t>
  </si>
  <si>
    <t>9038</t>
  </si>
  <si>
    <t xml:space="preserve">嵇印  </t>
  </si>
  <si>
    <t>1678</t>
  </si>
  <si>
    <t xml:space="preserve">嵇發根  </t>
  </si>
  <si>
    <t>4951</t>
  </si>
  <si>
    <t xml:space="preserve">淼水  </t>
  </si>
  <si>
    <t>8340, 8927</t>
  </si>
  <si>
    <t xml:space="preserve">睇樓王  </t>
  </si>
  <si>
    <t xml:space="preserve">閎博中文編寫組  </t>
  </si>
  <si>
    <t>6001</t>
  </si>
  <si>
    <t>十三畫</t>
  </si>
  <si>
    <t xml:space="preserve">亂博  </t>
  </si>
  <si>
    <t>8661, 8832</t>
  </si>
  <si>
    <t xml:space="preserve">傭仔  </t>
  </si>
  <si>
    <t>5165</t>
  </si>
  <si>
    <t xml:space="preserve">嗇色園  </t>
  </si>
  <si>
    <t>1338, 2368</t>
  </si>
  <si>
    <t xml:space="preserve">嗇色園-社會服務  </t>
  </si>
  <si>
    <t>5324</t>
  </si>
  <si>
    <t xml:space="preserve">圓  </t>
  </si>
  <si>
    <t xml:space="preserve">圓方  </t>
  </si>
  <si>
    <t>1857</t>
  </si>
  <si>
    <t xml:space="preserve">奧浩哉  </t>
  </si>
  <si>
    <t>2976-2978, 11551</t>
  </si>
  <si>
    <t xml:space="preserve">媽媽  </t>
  </si>
  <si>
    <t xml:space="preserve">微子辛  </t>
  </si>
  <si>
    <t>1735-1737, 12654-12656</t>
  </si>
  <si>
    <t xml:space="preserve">微言  </t>
  </si>
  <si>
    <t>11577</t>
  </si>
  <si>
    <t xml:space="preserve">微笑無慮探險隊  </t>
  </si>
  <si>
    <t>4587</t>
  </si>
  <si>
    <t xml:space="preserve">愚人  </t>
  </si>
  <si>
    <t>2317-2318, 8976</t>
  </si>
  <si>
    <t xml:space="preserve">愚徒  </t>
  </si>
  <si>
    <t>4483</t>
  </si>
  <si>
    <t xml:space="preserve">愚聰  </t>
  </si>
  <si>
    <t>5154</t>
  </si>
  <si>
    <t xml:space="preserve">新井淳一  </t>
  </si>
  <si>
    <t>1523</t>
  </si>
  <si>
    <t xml:space="preserve">新世界百貨中國有限公司  </t>
  </si>
  <si>
    <t>5701, 12445</t>
  </si>
  <si>
    <t xml:space="preserve">新世界發展有限公司  </t>
  </si>
  <si>
    <t>5218, 5702, 12446</t>
  </si>
  <si>
    <t xml:space="preserve">新世紀美術組  </t>
  </si>
  <si>
    <t xml:space="preserve">新亞洲出版社編輯委員會  </t>
  </si>
  <si>
    <t>1129-1184, 4560, 5721-5726</t>
  </si>
  <si>
    <t xml:space="preserve">新城翻譯中心  </t>
  </si>
  <si>
    <t>9245</t>
  </si>
  <si>
    <t xml:space="preserve">新將命  </t>
  </si>
  <si>
    <t>12484</t>
  </si>
  <si>
    <t xml:space="preserve">新雅編輯室  </t>
  </si>
  <si>
    <t>1072, 1121, 1127, 1763, 1988, 2048, 2067, 2781, 2798, 2803, 2852-2853, 2983, 6139, 6178-6179, 8492-8494, 8699, 9540, 9723, 11387, 11570, 11739, 12042-12043, 12609, 12619, 12824</t>
  </si>
  <si>
    <t xml:space="preserve">新傳媒資料室  </t>
  </si>
  <si>
    <t>5038, 5066, 7869, 8336</t>
  </si>
  <si>
    <t xml:space="preserve">新鴻基有限公司  </t>
  </si>
  <si>
    <t>5731</t>
  </si>
  <si>
    <t xml:space="preserve">新礦資源有限公司  </t>
  </si>
  <si>
    <t>5733, 9106</t>
  </si>
  <si>
    <t xml:space="preserve">會德豐有限公司  </t>
  </si>
  <si>
    <t>5735</t>
  </si>
  <si>
    <t xml:space="preserve">楚博程  </t>
  </si>
  <si>
    <t>11963-11964</t>
  </si>
  <si>
    <t xml:space="preserve">楠本佳子  </t>
  </si>
  <si>
    <t>5019</t>
  </si>
  <si>
    <t xml:space="preserve">楊力生  </t>
  </si>
  <si>
    <t xml:space="preserve">楊之勇  </t>
  </si>
  <si>
    <t>6144</t>
  </si>
  <si>
    <t xml:space="preserve">楊天命  </t>
  </si>
  <si>
    <t>2454</t>
  </si>
  <si>
    <t xml:space="preserve">楊天奇  </t>
  </si>
  <si>
    <t>7700</t>
  </si>
  <si>
    <t xml:space="preserve">楊文立  </t>
  </si>
  <si>
    <t>5243, 7491</t>
  </si>
  <si>
    <t xml:space="preserve">楊文海  </t>
  </si>
  <si>
    <t>8476</t>
  </si>
  <si>
    <t xml:space="preserve">楊文彬  </t>
  </si>
  <si>
    <t>2456</t>
  </si>
  <si>
    <t xml:space="preserve">楊文達  </t>
  </si>
  <si>
    <t>1792</t>
  </si>
  <si>
    <t xml:space="preserve">楊水河  </t>
  </si>
  <si>
    <t>11688</t>
  </si>
  <si>
    <t xml:space="preserve">楊世平  </t>
  </si>
  <si>
    <t>1846</t>
  </si>
  <si>
    <t xml:space="preserve">楊代欣  </t>
  </si>
  <si>
    <t>12466</t>
  </si>
  <si>
    <t xml:space="preserve">楊本基  </t>
  </si>
  <si>
    <t>11831, 12454</t>
  </si>
  <si>
    <t xml:space="preserve">楊玉峰  </t>
  </si>
  <si>
    <t>2459</t>
  </si>
  <si>
    <t xml:space="preserve">楊生貴  </t>
  </si>
  <si>
    <t>2795-2796</t>
  </si>
  <si>
    <t xml:space="preserve">楊立門  </t>
  </si>
  <si>
    <t>9472</t>
  </si>
  <si>
    <t xml:space="preserve">楊立華  </t>
  </si>
  <si>
    <t>8148</t>
  </si>
  <si>
    <t xml:space="preserve">楊如虹  </t>
  </si>
  <si>
    <t xml:space="preserve">楊帆  </t>
  </si>
  <si>
    <t xml:space="preserve">楊有志  </t>
  </si>
  <si>
    <t>2517</t>
  </si>
  <si>
    <t xml:space="preserve">楊伯峻  </t>
  </si>
  <si>
    <t>5086</t>
  </si>
  <si>
    <t xml:space="preserve">楊克林  </t>
  </si>
  <si>
    <t xml:space="preserve">楊克時  </t>
  </si>
  <si>
    <t>5825</t>
  </si>
  <si>
    <t xml:space="preserve">楊君  </t>
  </si>
  <si>
    <t xml:space="preserve">楊宏  </t>
  </si>
  <si>
    <t>5150</t>
  </si>
  <si>
    <t xml:space="preserve">楊志剛  </t>
  </si>
  <si>
    <t>8732</t>
  </si>
  <si>
    <t xml:space="preserve">楊志雄  </t>
  </si>
  <si>
    <t>1672, 2838, 7453</t>
  </si>
  <si>
    <t xml:space="preserve">楊秀蘭  </t>
  </si>
  <si>
    <t>5398</t>
  </si>
  <si>
    <t xml:space="preserve">楊坤  </t>
  </si>
  <si>
    <t>7496</t>
  </si>
  <si>
    <t xml:space="preserve">楊官華  </t>
  </si>
  <si>
    <t>1680</t>
  </si>
  <si>
    <t xml:space="preserve">楊尚友  </t>
  </si>
  <si>
    <t>8402</t>
  </si>
  <si>
    <t xml:space="preserve">楊彼得  </t>
  </si>
  <si>
    <t>1070, 1941</t>
  </si>
  <si>
    <t xml:space="preserve">楊昆  </t>
  </si>
  <si>
    <t>12000</t>
  </si>
  <si>
    <t xml:space="preserve">楊明瑞  </t>
  </si>
  <si>
    <t>12429</t>
  </si>
  <si>
    <t xml:space="preserve">楊明霞  </t>
  </si>
  <si>
    <t>5050</t>
  </si>
  <si>
    <t xml:space="preserve">楊林  </t>
  </si>
  <si>
    <t>9111</t>
  </si>
  <si>
    <t xml:space="preserve">楊東平  </t>
  </si>
  <si>
    <t>5490</t>
  </si>
  <si>
    <t xml:space="preserve">楊爭光  </t>
  </si>
  <si>
    <t>1569</t>
  </si>
  <si>
    <t xml:space="preserve">楊秉輝  </t>
  </si>
  <si>
    <t xml:space="preserve">楊芷倫  </t>
  </si>
  <si>
    <t xml:space="preserve">楊俊  </t>
  </si>
  <si>
    <t>5694</t>
  </si>
  <si>
    <t xml:space="preserve">楊俊明  </t>
  </si>
  <si>
    <t>8174</t>
  </si>
  <si>
    <t xml:space="preserve">楊俊杰  </t>
  </si>
  <si>
    <t>1575</t>
  </si>
  <si>
    <t xml:space="preserve">楊勇  </t>
  </si>
  <si>
    <t>5315, 5521-5522</t>
  </si>
  <si>
    <t xml:space="preserve">楊奕  </t>
  </si>
  <si>
    <t xml:space="preserve">楊威  </t>
  </si>
  <si>
    <t>5279</t>
  </si>
  <si>
    <t xml:space="preserve">楊思帆  </t>
  </si>
  <si>
    <t>2746</t>
  </si>
  <si>
    <t xml:space="preserve">楊洪豐  </t>
  </si>
  <si>
    <t>4638, 5433</t>
  </si>
  <si>
    <t xml:space="preserve">楊英杰  </t>
  </si>
  <si>
    <t>1874</t>
  </si>
  <si>
    <t xml:space="preserve">楊英蓉  </t>
  </si>
  <si>
    <t>4671, 5975</t>
  </si>
  <si>
    <t xml:space="preserve">楊飛義  </t>
  </si>
  <si>
    <t xml:space="preserve">楊家漢  </t>
  </si>
  <si>
    <t>9326-9327</t>
  </si>
  <si>
    <t xml:space="preserve">楊家輝  </t>
  </si>
  <si>
    <t>8344</t>
  </si>
  <si>
    <t xml:space="preserve">楊書健  </t>
  </si>
  <si>
    <t>8833, 12735</t>
  </si>
  <si>
    <t xml:space="preserve">楊根榮  </t>
  </si>
  <si>
    <t>4830</t>
  </si>
  <si>
    <t xml:space="preserve">楊泰然  </t>
  </si>
  <si>
    <t xml:space="preserve">楊浩倫  </t>
  </si>
  <si>
    <t xml:space="preserve">楊浩敏  </t>
  </si>
  <si>
    <t xml:space="preserve">楊海岩  </t>
  </si>
  <si>
    <t>1050-1051, 1069, 1190, 1266, 1505, 1514, 1528, 1546, 1780, 2166</t>
  </si>
  <si>
    <t xml:space="preserve">楊真海  </t>
  </si>
  <si>
    <t>5677</t>
  </si>
  <si>
    <t xml:space="preserve">楊國興  </t>
  </si>
  <si>
    <t>1746</t>
  </si>
  <si>
    <t xml:space="preserve">楊啟華  </t>
  </si>
  <si>
    <t>2095</t>
  </si>
  <si>
    <t xml:space="preserve">楊清江  </t>
  </si>
  <si>
    <t>9115</t>
  </si>
  <si>
    <t xml:space="preserve">楊陳玉華  </t>
  </si>
  <si>
    <t xml:space="preserve">楊章父  </t>
  </si>
  <si>
    <t xml:space="preserve">楊凱雄  </t>
  </si>
  <si>
    <t>5271</t>
  </si>
  <si>
    <t xml:space="preserve">楊景忠  </t>
  </si>
  <si>
    <t xml:space="preserve">楊智升  </t>
  </si>
  <si>
    <t>11882</t>
  </si>
  <si>
    <t xml:space="preserve">楊智翔  </t>
  </si>
  <si>
    <t>8313</t>
  </si>
  <si>
    <t xml:space="preserve">楊琪  </t>
  </si>
  <si>
    <t>8901</t>
  </si>
  <si>
    <t xml:space="preserve">楊發財  </t>
  </si>
  <si>
    <t>11439</t>
  </si>
  <si>
    <t xml:space="preserve">楊發勝  </t>
  </si>
  <si>
    <t>9497</t>
  </si>
  <si>
    <t xml:space="preserve">楊發興  </t>
  </si>
  <si>
    <t>12463</t>
  </si>
  <si>
    <t xml:space="preserve">楊舒慧  </t>
  </si>
  <si>
    <t xml:space="preserve">楊進  </t>
  </si>
  <si>
    <t xml:space="preserve">楊雅琳  </t>
  </si>
  <si>
    <t>12363</t>
  </si>
  <si>
    <t xml:space="preserve">楊斌  </t>
  </si>
  <si>
    <t>7548</t>
  </si>
  <si>
    <t xml:space="preserve">楊毓瑩  </t>
  </si>
  <si>
    <t xml:space="preserve">楊溶兵  </t>
  </si>
  <si>
    <t xml:space="preserve">楊溢  </t>
  </si>
  <si>
    <t xml:space="preserve">楊達壽  </t>
  </si>
  <si>
    <t>1803</t>
  </si>
  <si>
    <t xml:space="preserve">楊榮軒  </t>
  </si>
  <si>
    <t>9580</t>
  </si>
  <si>
    <t xml:space="preserve">楊漢群  </t>
  </si>
  <si>
    <t>12235-12238</t>
  </si>
  <si>
    <t xml:space="preserve">楊劍  </t>
  </si>
  <si>
    <t>9531</t>
  </si>
  <si>
    <t xml:space="preserve">楊慧賢  </t>
  </si>
  <si>
    <t xml:space="preserve">楊衛隆  </t>
  </si>
  <si>
    <t>1987</t>
  </si>
  <si>
    <t xml:space="preserve">楊震業  </t>
  </si>
  <si>
    <t>8879</t>
  </si>
  <si>
    <t xml:space="preserve">楊荃荃  </t>
  </si>
  <si>
    <t>7504</t>
  </si>
  <si>
    <t xml:space="preserve">楊瑾  </t>
  </si>
  <si>
    <t xml:space="preserve">楊曉陽  </t>
  </si>
  <si>
    <t>12300</t>
  </si>
  <si>
    <t xml:space="preserve">楊樹春  </t>
  </si>
  <si>
    <t>6028</t>
  </si>
  <si>
    <t xml:space="preserve">楊樹熙  </t>
  </si>
  <si>
    <t>9330</t>
  </si>
  <si>
    <t xml:space="preserve">楊熾  </t>
  </si>
  <si>
    <t>9035-9036</t>
  </si>
  <si>
    <t xml:space="preserve">楊興祥  </t>
  </si>
  <si>
    <t>8086</t>
  </si>
  <si>
    <t xml:space="preserve">楊錫鏘  </t>
  </si>
  <si>
    <t xml:space="preserve">楊靜怡  </t>
  </si>
  <si>
    <t xml:space="preserve">楊曄  </t>
  </si>
  <si>
    <t xml:space="preserve">楊應華  </t>
  </si>
  <si>
    <t xml:space="preserve">楊聰聰  </t>
  </si>
  <si>
    <t>4934</t>
  </si>
  <si>
    <t xml:space="preserve">楊懷偉  </t>
  </si>
  <si>
    <t>8626</t>
  </si>
  <si>
    <t xml:space="preserve">楊懷康  </t>
  </si>
  <si>
    <t>12737</t>
  </si>
  <si>
    <t xml:space="preserve">楊寶群  </t>
  </si>
  <si>
    <t>12359</t>
  </si>
  <si>
    <t xml:space="preserve">楊獻福  </t>
  </si>
  <si>
    <t>11670</t>
  </si>
  <si>
    <t xml:space="preserve">楊繼繩  </t>
  </si>
  <si>
    <t>4681-4683</t>
  </si>
  <si>
    <t xml:space="preserve">楓林  </t>
  </si>
  <si>
    <t>9117</t>
  </si>
  <si>
    <t xml:space="preserve">源志藩  </t>
  </si>
  <si>
    <t>9114</t>
  </si>
  <si>
    <t xml:space="preserve">溫文儀  </t>
  </si>
  <si>
    <t xml:space="preserve">溫民生  </t>
  </si>
  <si>
    <t>9305</t>
  </si>
  <si>
    <t xml:space="preserve">溫兆明  </t>
  </si>
  <si>
    <t>1913</t>
  </si>
  <si>
    <t xml:space="preserve">溫再興  </t>
  </si>
  <si>
    <t>12771</t>
  </si>
  <si>
    <t xml:space="preserve">溫佩林  </t>
  </si>
  <si>
    <t>5738</t>
  </si>
  <si>
    <t xml:space="preserve">溫杰  </t>
  </si>
  <si>
    <t xml:space="preserve">溫威  </t>
  </si>
  <si>
    <t>9288</t>
  </si>
  <si>
    <t xml:space="preserve">溫海清  </t>
  </si>
  <si>
    <t>7760</t>
  </si>
  <si>
    <t xml:space="preserve">溫慧汶  </t>
  </si>
  <si>
    <t xml:space="preserve">瑟多, 柯荷莉  </t>
  </si>
  <si>
    <t>1073</t>
  </si>
  <si>
    <t xml:space="preserve">琿春市統計局  </t>
  </si>
  <si>
    <t>4464</t>
  </si>
  <si>
    <t xml:space="preserve">瑞安房地產有限公司  </t>
  </si>
  <si>
    <t>5745</t>
  </si>
  <si>
    <t xml:space="preserve">瑞安建業有限公司  </t>
  </si>
  <si>
    <t>5746</t>
  </si>
  <si>
    <t xml:space="preserve">瑞芬  </t>
  </si>
  <si>
    <t>12169</t>
  </si>
  <si>
    <t xml:space="preserve">瑞凌  </t>
  </si>
  <si>
    <t>7876</t>
  </si>
  <si>
    <t xml:space="preserve">當中藥哥遇上湯姐時  </t>
  </si>
  <si>
    <t>4458</t>
  </si>
  <si>
    <t xml:space="preserve">萬必文  </t>
  </si>
  <si>
    <t xml:space="preserve">萬兆基  </t>
  </si>
  <si>
    <t>5835, 9258</t>
  </si>
  <si>
    <t xml:space="preserve">萬里地圖製作中心  </t>
  </si>
  <si>
    <t>1031</t>
  </si>
  <si>
    <t xml:space="preserve">萬芷均  </t>
  </si>
  <si>
    <t>2854</t>
  </si>
  <si>
    <t xml:space="preserve">萬彥  </t>
  </si>
  <si>
    <t>1046</t>
  </si>
  <si>
    <t xml:space="preserve">萬炯  </t>
  </si>
  <si>
    <t>5802</t>
  </si>
  <si>
    <t xml:space="preserve">萬乘大智  </t>
  </si>
  <si>
    <t xml:space="preserve">萬學俊  </t>
  </si>
  <si>
    <t xml:space="preserve">萬曉君  </t>
  </si>
  <si>
    <t>5765</t>
  </si>
  <si>
    <t xml:space="preserve">粵海投資有限公司  </t>
  </si>
  <si>
    <t>5752, 12482</t>
  </si>
  <si>
    <t xml:space="preserve">置地控股有限公司  </t>
  </si>
  <si>
    <t>2475, 9140</t>
  </si>
  <si>
    <t xml:space="preserve">群生飲食技術人員協會  </t>
  </si>
  <si>
    <t>9400</t>
  </si>
  <si>
    <t xml:space="preserve">聖一老和尚  </t>
  </si>
  <si>
    <t>11507-11510</t>
  </si>
  <si>
    <t xml:space="preserve">聖雅各福群會復康服務  </t>
  </si>
  <si>
    <t>2091</t>
  </si>
  <si>
    <t xml:space="preserve">葵青區議會  </t>
  </si>
  <si>
    <t>5767</t>
  </si>
  <si>
    <t xml:space="preserve">葉一一  </t>
  </si>
  <si>
    <t>2027</t>
  </si>
  <si>
    <t xml:space="preserve">葉一彌  </t>
  </si>
  <si>
    <t xml:space="preserve">葉子林  </t>
  </si>
  <si>
    <t>8924</t>
  </si>
  <si>
    <t xml:space="preserve">葉子菁  </t>
  </si>
  <si>
    <t>8257</t>
  </si>
  <si>
    <t xml:space="preserve">葉子雅  </t>
  </si>
  <si>
    <t xml:space="preserve">葉子騫  </t>
  </si>
  <si>
    <t>7516</t>
  </si>
  <si>
    <t xml:space="preserve">葉公天  </t>
  </si>
  <si>
    <t>5051</t>
  </si>
  <si>
    <t xml:space="preserve">葉可詩  </t>
  </si>
  <si>
    <t xml:space="preserve">葉永烈  </t>
  </si>
  <si>
    <t>5635</t>
  </si>
  <si>
    <t xml:space="preserve">葉永基  </t>
  </si>
  <si>
    <t>4509</t>
  </si>
  <si>
    <t xml:space="preserve">葉兆輝  </t>
  </si>
  <si>
    <t>8550</t>
  </si>
  <si>
    <t xml:space="preserve">葉在飛  </t>
  </si>
  <si>
    <t>1210</t>
  </si>
  <si>
    <t xml:space="preserve">葉明發  </t>
  </si>
  <si>
    <t>9210</t>
  </si>
  <si>
    <t xml:space="preserve">葉建輝  </t>
  </si>
  <si>
    <t xml:space="preserve">葉胡影儀  </t>
  </si>
  <si>
    <t>1008</t>
  </si>
  <si>
    <t xml:space="preserve">葉茂樟  </t>
  </si>
  <si>
    <t xml:space="preserve">葉英傑  </t>
  </si>
  <si>
    <t>1942</t>
  </si>
  <si>
    <t xml:space="preserve">葉家寶  </t>
  </si>
  <si>
    <t xml:space="preserve">葉祟揚  </t>
  </si>
  <si>
    <t>9588</t>
  </si>
  <si>
    <t xml:space="preserve">葉偉青  </t>
  </si>
  <si>
    <t>8555</t>
  </si>
  <si>
    <t xml:space="preserve">葉偉紅  </t>
  </si>
  <si>
    <t>2483</t>
  </si>
  <si>
    <t xml:space="preserve">葉偉麟  </t>
  </si>
  <si>
    <t xml:space="preserve">葉國華  </t>
  </si>
  <si>
    <t>4601</t>
  </si>
  <si>
    <t xml:space="preserve">葉常銘  </t>
  </si>
  <si>
    <t>7988</t>
  </si>
  <si>
    <t xml:space="preserve">葉張文  </t>
  </si>
  <si>
    <t>1509</t>
  </si>
  <si>
    <t xml:space="preserve">葉啟立  </t>
  </si>
  <si>
    <t>7842</t>
  </si>
  <si>
    <t xml:space="preserve">葉清概  </t>
  </si>
  <si>
    <t>11580</t>
  </si>
  <si>
    <t xml:space="preserve">葉紹鵬  </t>
  </si>
  <si>
    <t>5776</t>
  </si>
  <si>
    <t xml:space="preserve">葉植興  </t>
  </si>
  <si>
    <t>8613</t>
  </si>
  <si>
    <t xml:space="preserve">葉毓暉  </t>
  </si>
  <si>
    <t xml:space="preserve">葉瑞蓮  </t>
  </si>
  <si>
    <t>12211, 12266</t>
  </si>
  <si>
    <t xml:space="preserve">葉愷  </t>
  </si>
  <si>
    <t>12138</t>
  </si>
  <si>
    <t xml:space="preserve">葉嘉華  </t>
  </si>
  <si>
    <t>8969</t>
  </si>
  <si>
    <t xml:space="preserve">葉榕  </t>
  </si>
  <si>
    <t>1900</t>
  </si>
  <si>
    <t xml:space="preserve">葉漢良  </t>
  </si>
  <si>
    <t>7728</t>
  </si>
  <si>
    <t xml:space="preserve">葉劉淑儀  </t>
  </si>
  <si>
    <t>8627</t>
  </si>
  <si>
    <t xml:space="preserve">葉德平  </t>
  </si>
  <si>
    <t>4887, 4971</t>
  </si>
  <si>
    <t xml:space="preserve">葉慧嫻  </t>
  </si>
  <si>
    <t xml:space="preserve">葉蔚琳  </t>
  </si>
  <si>
    <t>8667</t>
  </si>
  <si>
    <t xml:space="preserve">葉輝  </t>
  </si>
  <si>
    <t>4898</t>
  </si>
  <si>
    <t xml:space="preserve">葉曉潔  </t>
  </si>
  <si>
    <t>2030-2033</t>
  </si>
  <si>
    <t xml:space="preserve">葉燕  </t>
  </si>
  <si>
    <t>4722-4723</t>
  </si>
  <si>
    <t xml:space="preserve">葉貓  </t>
  </si>
  <si>
    <t>12717</t>
  </si>
  <si>
    <t xml:space="preserve">葉錦成  </t>
  </si>
  <si>
    <t>2721, 9329, 11706, 12232, 12328-12329, 12870</t>
  </si>
  <si>
    <t xml:space="preserve">葉霖  </t>
  </si>
  <si>
    <t>4891</t>
  </si>
  <si>
    <t xml:space="preserve">葉龍  </t>
  </si>
  <si>
    <t>7986</t>
  </si>
  <si>
    <t xml:space="preserve">葉頴明  </t>
  </si>
  <si>
    <t>2375</t>
  </si>
  <si>
    <t xml:space="preserve">葉歡  </t>
  </si>
  <si>
    <t>12339</t>
  </si>
  <si>
    <t xml:space="preserve">葛兆光  </t>
  </si>
  <si>
    <t>2726</t>
  </si>
  <si>
    <t xml:space="preserve">葛冰  </t>
  </si>
  <si>
    <t xml:space="preserve">葛維亞  </t>
  </si>
  <si>
    <t>1321</t>
  </si>
  <si>
    <t xml:space="preserve">葛劍雄  </t>
  </si>
  <si>
    <t>8818</t>
  </si>
  <si>
    <t xml:space="preserve">董占順  </t>
  </si>
  <si>
    <t>5293</t>
  </si>
  <si>
    <t xml:space="preserve">董光磊  </t>
  </si>
  <si>
    <t xml:space="preserve">董安生  </t>
  </si>
  <si>
    <t>9611</t>
  </si>
  <si>
    <t xml:space="preserve">董宏猷  </t>
  </si>
  <si>
    <t>5454</t>
  </si>
  <si>
    <t xml:space="preserve">董廷正宗  </t>
  </si>
  <si>
    <t>12025</t>
  </si>
  <si>
    <t xml:space="preserve">董俊  </t>
  </si>
  <si>
    <t xml:space="preserve">董彥民  </t>
  </si>
  <si>
    <t>1747</t>
  </si>
  <si>
    <t xml:space="preserve">董秋菊  </t>
  </si>
  <si>
    <t>5186-5197</t>
  </si>
  <si>
    <t xml:space="preserve">董振瑞  </t>
  </si>
  <si>
    <t xml:space="preserve">董國斌  </t>
  </si>
  <si>
    <t>2539</t>
  </si>
  <si>
    <t xml:space="preserve">董寧  </t>
  </si>
  <si>
    <t>2357</t>
  </si>
  <si>
    <t xml:space="preserve">董學榮  </t>
  </si>
  <si>
    <t>4599</t>
  </si>
  <si>
    <t xml:space="preserve">董橋  </t>
  </si>
  <si>
    <t>8169</t>
  </si>
  <si>
    <t xml:space="preserve">董豫贛  </t>
  </si>
  <si>
    <t>8801</t>
  </si>
  <si>
    <t xml:space="preserve">董錦標  </t>
  </si>
  <si>
    <t>2213</t>
  </si>
  <si>
    <t xml:space="preserve">虞鵬申  </t>
  </si>
  <si>
    <t>2280</t>
  </si>
  <si>
    <t xml:space="preserve">褚迭  </t>
  </si>
  <si>
    <t>2208</t>
  </si>
  <si>
    <t xml:space="preserve">解玉峰  </t>
  </si>
  <si>
    <t>1739</t>
  </si>
  <si>
    <t xml:space="preserve">解岩沁  </t>
  </si>
  <si>
    <t>11398</t>
  </si>
  <si>
    <t xml:space="preserve">詹杏枝  </t>
  </si>
  <si>
    <t>8672</t>
  </si>
  <si>
    <t xml:space="preserve">詹泰生  </t>
  </si>
  <si>
    <t>12866</t>
  </si>
  <si>
    <t xml:space="preserve">話小屋  </t>
  </si>
  <si>
    <t>2841</t>
  </si>
  <si>
    <t xml:space="preserve">賈向桐  </t>
  </si>
  <si>
    <t xml:space="preserve">賈宗強  </t>
  </si>
  <si>
    <t>5049</t>
  </si>
  <si>
    <t xml:space="preserve">賈若  </t>
  </si>
  <si>
    <t xml:space="preserve">賈英豪  </t>
  </si>
  <si>
    <t>11755-11764</t>
  </si>
  <si>
    <t xml:space="preserve">賈益民  </t>
  </si>
  <si>
    <t>2585</t>
  </si>
  <si>
    <t xml:space="preserve">賈彩娟  </t>
  </si>
  <si>
    <t xml:space="preserve">賈晶  </t>
  </si>
  <si>
    <t>2373</t>
  </si>
  <si>
    <t xml:space="preserve">賈鵬  </t>
  </si>
  <si>
    <t>12782</t>
  </si>
  <si>
    <t xml:space="preserve">賈寶同  </t>
  </si>
  <si>
    <t>1930</t>
  </si>
  <si>
    <t xml:space="preserve">賈獻文  </t>
  </si>
  <si>
    <t>1538, 2045</t>
  </si>
  <si>
    <t xml:space="preserve">跨版生活圖書編輯部  </t>
  </si>
  <si>
    <t>2222, 9243</t>
  </si>
  <si>
    <t xml:space="preserve">跨版生活編輯部  </t>
  </si>
  <si>
    <t>8807</t>
  </si>
  <si>
    <t xml:space="preserve">路子  </t>
  </si>
  <si>
    <t>9477</t>
  </si>
  <si>
    <t xml:space="preserve">路芙  </t>
  </si>
  <si>
    <t xml:space="preserve">路勁基建有限公司  </t>
  </si>
  <si>
    <t>5785, 9184</t>
  </si>
  <si>
    <t xml:space="preserve">路迪  </t>
  </si>
  <si>
    <t>11371-11372, 11891, 12026-12027, 12144-12148</t>
  </si>
  <si>
    <t xml:space="preserve">路雪婧  </t>
  </si>
  <si>
    <t xml:space="preserve">逸鴻  </t>
  </si>
  <si>
    <t xml:space="preserve">道子  </t>
  </si>
  <si>
    <t>6142</t>
  </si>
  <si>
    <t xml:space="preserve">道機  </t>
  </si>
  <si>
    <t>7773</t>
  </si>
  <si>
    <t xml:space="preserve">道聲出版社  </t>
  </si>
  <si>
    <t>1593</t>
  </si>
  <si>
    <t xml:space="preserve">達利食品集團有限公司  </t>
  </si>
  <si>
    <t>5797</t>
  </si>
  <si>
    <t xml:space="preserve">鄒子然  </t>
  </si>
  <si>
    <t>4910</t>
  </si>
  <si>
    <t xml:space="preserve">鄒方臣  </t>
  </si>
  <si>
    <t>2358</t>
  </si>
  <si>
    <t xml:space="preserve">鄒俊  </t>
  </si>
  <si>
    <t>11833</t>
  </si>
  <si>
    <t xml:space="preserve">鄒城市太平鎮太平二村志編纂委員會  </t>
  </si>
  <si>
    <t>7765</t>
  </si>
  <si>
    <t xml:space="preserve">鄒啟明  </t>
  </si>
  <si>
    <t xml:space="preserve">鄒凱光  </t>
  </si>
  <si>
    <t>1524</t>
  </si>
  <si>
    <t xml:space="preserve">鄒越非  </t>
  </si>
  <si>
    <t>2298, 2367, 2380</t>
  </si>
  <si>
    <t xml:space="preserve">鄒賢程  </t>
  </si>
  <si>
    <t>9642</t>
  </si>
  <si>
    <t xml:space="preserve">鄒穎文  </t>
  </si>
  <si>
    <t>12349, 12423</t>
  </si>
  <si>
    <t xml:space="preserve">鄒蘊妍  </t>
  </si>
  <si>
    <t xml:space="preserve">鄒蘊盈  </t>
  </si>
  <si>
    <t xml:space="preserve">雋文  </t>
  </si>
  <si>
    <t>6017</t>
  </si>
  <si>
    <t xml:space="preserve">電玩太郎  </t>
  </si>
  <si>
    <t>2325, 6180</t>
  </si>
  <si>
    <t xml:space="preserve">電能實業有限公司  </t>
  </si>
  <si>
    <t>5803</t>
  </si>
  <si>
    <t xml:space="preserve">電訊盈科有限公司  </t>
  </si>
  <si>
    <t>5804, 9203</t>
  </si>
  <si>
    <t xml:space="preserve">電視廣播有限公司  </t>
  </si>
  <si>
    <t>5805</t>
  </si>
  <si>
    <t xml:space="preserve">雷光漢  </t>
  </si>
  <si>
    <t>9638</t>
  </si>
  <si>
    <t xml:space="preserve">雷偉光  </t>
  </si>
  <si>
    <t>9230</t>
  </si>
  <si>
    <t xml:space="preserve">雷蛇  </t>
  </si>
  <si>
    <t>5808, 12518</t>
  </si>
  <si>
    <t xml:space="preserve">雷雪峰  </t>
  </si>
  <si>
    <t>5384</t>
  </si>
  <si>
    <t xml:space="preserve">雷嘉敏  </t>
  </si>
  <si>
    <t xml:space="preserve">雷慶龍  </t>
  </si>
  <si>
    <t>4707</t>
  </si>
  <si>
    <t xml:space="preserve">雷歐幻像  </t>
  </si>
  <si>
    <t>1197, 5097-5098, 5246, 5996, 8307, 8434, 9437-9438</t>
  </si>
  <si>
    <t xml:space="preserve">靖保路  </t>
  </si>
  <si>
    <t xml:space="preserve">搣時潘  </t>
  </si>
  <si>
    <t>9208</t>
  </si>
  <si>
    <t xml:space="preserve">椿泉  </t>
  </si>
  <si>
    <t>1313-1314</t>
  </si>
  <si>
    <t xml:space="preserve">煒軒  </t>
  </si>
  <si>
    <t>1605</t>
  </si>
  <si>
    <t xml:space="preserve">睢縣睢文化研究會  </t>
  </si>
  <si>
    <t xml:space="preserve">鄔智明  </t>
  </si>
  <si>
    <t>12728</t>
  </si>
  <si>
    <t xml:space="preserve">鄔雲  </t>
  </si>
  <si>
    <t>4871, 9725</t>
  </si>
  <si>
    <t xml:space="preserve">銢淇  </t>
  </si>
  <si>
    <t>8279</t>
  </si>
  <si>
    <t xml:space="preserve">靳松  </t>
  </si>
  <si>
    <t>8343</t>
  </si>
  <si>
    <t xml:space="preserve">靳埭強  </t>
  </si>
  <si>
    <t>2199</t>
  </si>
  <si>
    <t xml:space="preserve">靳達強  </t>
  </si>
  <si>
    <t>8345</t>
  </si>
  <si>
    <t xml:space="preserve">靳諾  </t>
  </si>
  <si>
    <t>7566</t>
  </si>
  <si>
    <t>十四畫</t>
  </si>
  <si>
    <t xml:space="preserve">嘉良傳媒  </t>
  </si>
  <si>
    <t>6213-6216</t>
  </si>
  <si>
    <t xml:space="preserve">嘉里物流聯網有限公司  </t>
  </si>
  <si>
    <t>9211</t>
  </si>
  <si>
    <t xml:space="preserve">嘉里建設有限公司  </t>
  </si>
  <si>
    <t>5811</t>
  </si>
  <si>
    <t xml:space="preserve">嘉芙  </t>
  </si>
  <si>
    <t>9664</t>
  </si>
  <si>
    <t xml:space="preserve">嘉祥縣文學藝術界聯合會  </t>
  </si>
  <si>
    <t>2739</t>
  </si>
  <si>
    <t xml:space="preserve">嘉祥縣書法家協會  </t>
  </si>
  <si>
    <t xml:space="preserve">嘎瑪仁波切  </t>
  </si>
  <si>
    <t>11364, 11408-11410, 11617, 11621, 12576</t>
  </si>
  <si>
    <t xml:space="preserve">圖太郎  </t>
  </si>
  <si>
    <t>5813, 12525</t>
  </si>
  <si>
    <t xml:space="preserve">夢樂兒  </t>
  </si>
  <si>
    <t>2578</t>
  </si>
  <si>
    <t xml:space="preserve">實吉達郎  </t>
  </si>
  <si>
    <t xml:space="preserve">廖民生  </t>
  </si>
  <si>
    <t>9227</t>
  </si>
  <si>
    <t xml:space="preserve">廖玉鳳  </t>
  </si>
  <si>
    <t>5030</t>
  </si>
  <si>
    <t xml:space="preserve">廖名春  </t>
  </si>
  <si>
    <t>8269</t>
  </si>
  <si>
    <t xml:space="preserve">廖佩莉  </t>
  </si>
  <si>
    <t>2544, 2783</t>
  </si>
  <si>
    <t xml:space="preserve">廖其  </t>
  </si>
  <si>
    <t>7501, 8055, 8702, 8919, 9496</t>
  </si>
  <si>
    <t xml:space="preserve">廖武  </t>
  </si>
  <si>
    <t>6083</t>
  </si>
  <si>
    <t xml:space="preserve">廖彥喬  </t>
  </si>
  <si>
    <t xml:space="preserve">廖迪生  </t>
  </si>
  <si>
    <t>7574, 7834</t>
  </si>
  <si>
    <t xml:space="preserve">廖書蘭  </t>
  </si>
  <si>
    <t>8828</t>
  </si>
  <si>
    <t xml:space="preserve">廖珮珊  </t>
  </si>
  <si>
    <t>11904</t>
  </si>
  <si>
    <t xml:space="preserve">廖偉棠  </t>
  </si>
  <si>
    <t>9649</t>
  </si>
  <si>
    <t xml:space="preserve">廖彩珍  </t>
  </si>
  <si>
    <t>5136-5137</t>
  </si>
  <si>
    <t xml:space="preserve">廖湘嵋  </t>
  </si>
  <si>
    <t>1296</t>
  </si>
  <si>
    <t xml:space="preserve">廖華  </t>
  </si>
  <si>
    <t xml:space="preserve">廖睿詩  </t>
  </si>
  <si>
    <t>6033</t>
  </si>
  <si>
    <t xml:space="preserve">廖慧雲  </t>
  </si>
  <si>
    <t xml:space="preserve">廖毅文  </t>
  </si>
  <si>
    <t>5665</t>
  </si>
  <si>
    <t xml:space="preserve">廖潔珊  </t>
  </si>
  <si>
    <t>5710</t>
  </si>
  <si>
    <t xml:space="preserve">廖蔚  </t>
  </si>
  <si>
    <t>8004</t>
  </si>
  <si>
    <t xml:space="preserve">廖應鰲  </t>
  </si>
  <si>
    <t>4986</t>
  </si>
  <si>
    <t xml:space="preserve">廖韻怡  </t>
  </si>
  <si>
    <t>5783</t>
  </si>
  <si>
    <t xml:space="preserve">暢鐘  </t>
  </si>
  <si>
    <t>2727</t>
  </si>
  <si>
    <t xml:space="preserve">榮如德  </t>
  </si>
  <si>
    <t>8713</t>
  </si>
  <si>
    <t xml:space="preserve">榮信文化  </t>
  </si>
  <si>
    <t>11786</t>
  </si>
  <si>
    <t xml:space="preserve">榮玲瓏  </t>
  </si>
  <si>
    <t xml:space="preserve">榮凱  </t>
  </si>
  <si>
    <t>7474</t>
  </si>
  <si>
    <t xml:space="preserve">榮榮  </t>
  </si>
  <si>
    <t>8433</t>
  </si>
  <si>
    <t xml:space="preserve">演然  </t>
  </si>
  <si>
    <t>5839, 7896</t>
  </si>
  <si>
    <t xml:space="preserve">演聖  </t>
  </si>
  <si>
    <t xml:space="preserve">漢宇智識小組  </t>
  </si>
  <si>
    <t>9074-9075</t>
  </si>
  <si>
    <t xml:space="preserve">漢語出版普通話教材編寫組  </t>
  </si>
  <si>
    <t>9264</t>
  </si>
  <si>
    <t xml:space="preserve">熊人  </t>
  </si>
  <si>
    <t xml:space="preserve">熊永新  </t>
  </si>
  <si>
    <t>5559</t>
  </si>
  <si>
    <t xml:space="preserve">熊亞明  </t>
  </si>
  <si>
    <t>8720</t>
  </si>
  <si>
    <t xml:space="preserve">熊振華  </t>
  </si>
  <si>
    <t>8414</t>
  </si>
  <si>
    <t xml:space="preserve">熊景明  </t>
  </si>
  <si>
    <t xml:space="preserve">熊黃惠玲  </t>
  </si>
  <si>
    <t xml:space="preserve">熊劍  </t>
  </si>
  <si>
    <t>8590</t>
  </si>
  <si>
    <t xml:space="preserve">熊貓綠色能源集團有限公司  </t>
  </si>
  <si>
    <t>5829</t>
  </si>
  <si>
    <t xml:space="preserve">熊燁  </t>
  </si>
  <si>
    <t>5769</t>
  </si>
  <si>
    <t xml:space="preserve">爾南  </t>
  </si>
  <si>
    <t xml:space="preserve">瑪法斯  </t>
  </si>
  <si>
    <t>1761-1762, 2777-2778, 2963-2964, 2972, 2982, 9500, 9508, 9708, 9731</t>
  </si>
  <si>
    <t xml:space="preserve">甄子明  </t>
  </si>
  <si>
    <t>7455</t>
  </si>
  <si>
    <t xml:space="preserve">甄艷慈  </t>
  </si>
  <si>
    <t xml:space="preserve">碧桂園控股有限公司  </t>
  </si>
  <si>
    <t>5830, 9253</t>
  </si>
  <si>
    <t xml:space="preserve">碧悠動漫  </t>
  </si>
  <si>
    <t>5456</t>
  </si>
  <si>
    <t xml:space="preserve">碧湖鷗客  </t>
  </si>
  <si>
    <t>1450</t>
  </si>
  <si>
    <t xml:space="preserve">福田淳子  </t>
  </si>
  <si>
    <t>4674</t>
  </si>
  <si>
    <t xml:space="preserve">福建省油畫學會  </t>
  </si>
  <si>
    <t>2633</t>
  </si>
  <si>
    <t xml:space="preserve">福建省美術家協會  </t>
  </si>
  <si>
    <t xml:space="preserve">福建省畫院  </t>
  </si>
  <si>
    <t xml:space="preserve">福康  </t>
  </si>
  <si>
    <t>12547</t>
  </si>
  <si>
    <t xml:space="preserve">福霖編譯團隊  </t>
  </si>
  <si>
    <t>2265</t>
  </si>
  <si>
    <t xml:space="preserve">管建春  </t>
  </si>
  <si>
    <t>4658</t>
  </si>
  <si>
    <t xml:space="preserve">管晉章  </t>
  </si>
  <si>
    <t xml:space="preserve">精算視覺  </t>
  </si>
  <si>
    <t xml:space="preserve">網絡小說作家  </t>
  </si>
  <si>
    <t>5411</t>
  </si>
  <si>
    <t xml:space="preserve">綠卡凱爾  </t>
  </si>
  <si>
    <t>6006-6007</t>
  </si>
  <si>
    <t xml:space="preserve">綠色洞庭生態經濟研究院  </t>
  </si>
  <si>
    <t>5633</t>
  </si>
  <si>
    <t xml:space="preserve">綠城中國控股有限公司  </t>
  </si>
  <si>
    <t>5853</t>
  </si>
  <si>
    <t xml:space="preserve">綠茶  </t>
  </si>
  <si>
    <t>4935</t>
  </si>
  <si>
    <t xml:space="preserve">維思  </t>
  </si>
  <si>
    <t>11656, 12037, 12437, 12578, 12580</t>
  </si>
  <si>
    <t xml:space="preserve">翟浩然  </t>
  </si>
  <si>
    <t>7984</t>
  </si>
  <si>
    <t xml:space="preserve">翟敏娟  </t>
  </si>
  <si>
    <t>2065</t>
  </si>
  <si>
    <t xml:space="preserve">聞名  </t>
  </si>
  <si>
    <t>2575</t>
  </si>
  <si>
    <t xml:space="preserve">蒲松齡  </t>
  </si>
  <si>
    <t>5458, 9259</t>
  </si>
  <si>
    <t xml:space="preserve">蒲啟明  </t>
  </si>
  <si>
    <t>2579</t>
  </si>
  <si>
    <t xml:space="preserve">蒲葦  </t>
  </si>
  <si>
    <t>7462, 9280</t>
  </si>
  <si>
    <t xml:space="preserve">蒲團子  </t>
  </si>
  <si>
    <t xml:space="preserve">蒲錦昌  </t>
  </si>
  <si>
    <t>5491</t>
  </si>
  <si>
    <t xml:space="preserve">蒙古能源有限公司  </t>
  </si>
  <si>
    <t>9277</t>
  </si>
  <si>
    <t xml:space="preserve">蒼星きまま  </t>
  </si>
  <si>
    <t>12775-12776</t>
  </si>
  <si>
    <t xml:space="preserve">裴正學  </t>
  </si>
  <si>
    <t>2580-2581</t>
  </si>
  <si>
    <t xml:space="preserve">裴明  </t>
  </si>
  <si>
    <t>7753</t>
  </si>
  <si>
    <t xml:space="preserve">裴偉  </t>
  </si>
  <si>
    <t>12009</t>
  </si>
  <si>
    <t xml:space="preserve">裴道敏  </t>
  </si>
  <si>
    <t>11632</t>
  </si>
  <si>
    <t xml:space="preserve">赫赤  </t>
  </si>
  <si>
    <t>4950</t>
  </si>
  <si>
    <t xml:space="preserve">趙力  </t>
  </si>
  <si>
    <t xml:space="preserve">趙中振  </t>
  </si>
  <si>
    <t>4939, 7852</t>
  </si>
  <si>
    <t xml:space="preserve">趙仁春  </t>
  </si>
  <si>
    <t>12596</t>
  </si>
  <si>
    <t xml:space="preserve">趙友斌  </t>
  </si>
  <si>
    <t>7849, 8486, 8719</t>
  </si>
  <si>
    <t xml:space="preserve">趙心樹  </t>
  </si>
  <si>
    <t xml:space="preserve">趙月明  </t>
  </si>
  <si>
    <t>4524</t>
  </si>
  <si>
    <t xml:space="preserve">趙冬梅  </t>
  </si>
  <si>
    <t xml:space="preserve">趙弘  </t>
  </si>
  <si>
    <t>12196</t>
  </si>
  <si>
    <t xml:space="preserve">趙永佳  </t>
  </si>
  <si>
    <t xml:space="preserve">趙永金  </t>
  </si>
  <si>
    <t>1278, 1453, 2185, 8815, 9518</t>
  </si>
  <si>
    <t xml:space="preserve">趙生  </t>
  </si>
  <si>
    <t>8054</t>
  </si>
  <si>
    <t xml:space="preserve">趙光宇  </t>
  </si>
  <si>
    <t>8048, 8742</t>
  </si>
  <si>
    <t xml:space="preserve">趙旭軍  </t>
  </si>
  <si>
    <t>9420</t>
  </si>
  <si>
    <t xml:space="preserve">趙秀敏  </t>
  </si>
  <si>
    <t>11749</t>
  </si>
  <si>
    <t xml:space="preserve">趙波  </t>
  </si>
  <si>
    <t>11631</t>
  </si>
  <si>
    <t xml:space="preserve">趙長成  </t>
  </si>
  <si>
    <t xml:space="preserve">趙俊忠  </t>
  </si>
  <si>
    <t>4581</t>
  </si>
  <si>
    <t xml:space="preserve">趙建榮  </t>
  </si>
  <si>
    <t>12597</t>
  </si>
  <si>
    <t xml:space="preserve">趙秋紅  </t>
  </si>
  <si>
    <t>12307</t>
  </si>
  <si>
    <t xml:space="preserve">趙英文  </t>
  </si>
  <si>
    <t>7555</t>
  </si>
  <si>
    <t xml:space="preserve">趙苑曲  </t>
  </si>
  <si>
    <t xml:space="preserve">趙飛燕  </t>
  </si>
  <si>
    <t xml:space="preserve">趙倚平  </t>
  </si>
  <si>
    <t>12583</t>
  </si>
  <si>
    <t xml:space="preserve">趙剛  </t>
  </si>
  <si>
    <t>1527</t>
  </si>
  <si>
    <t xml:space="preserve">趙振雄  </t>
  </si>
  <si>
    <t>2717</t>
  </si>
  <si>
    <t xml:space="preserve">趙益  </t>
  </si>
  <si>
    <t>1689</t>
  </si>
  <si>
    <t xml:space="preserve">趙祟明  </t>
  </si>
  <si>
    <t>2799</t>
  </si>
  <si>
    <t xml:space="preserve">趙致洋  </t>
  </si>
  <si>
    <t>8317</t>
  </si>
  <si>
    <t xml:space="preserve">趙婉華  </t>
  </si>
  <si>
    <t>5615</t>
  </si>
  <si>
    <t xml:space="preserve">趙崇明  </t>
  </si>
  <si>
    <t>5016, 12159</t>
  </si>
  <si>
    <t xml:space="preserve">趙敏惠  </t>
  </si>
  <si>
    <t>7497, 8337, 8859</t>
  </si>
  <si>
    <t xml:space="preserve">趙雪源  </t>
  </si>
  <si>
    <t>2700</t>
  </si>
  <si>
    <t xml:space="preserve">趙景芳  </t>
  </si>
  <si>
    <t>12598</t>
  </si>
  <si>
    <t xml:space="preserve">趙菱  </t>
  </si>
  <si>
    <t>11550</t>
  </si>
  <si>
    <t xml:space="preserve">趙詠峰  </t>
  </si>
  <si>
    <t>11614</t>
  </si>
  <si>
    <t xml:space="preserve">趙雅賢  </t>
  </si>
  <si>
    <t>5938, 5940, 5942, 5944, 5946, 5948</t>
  </si>
  <si>
    <t xml:space="preserve">趙煥明  </t>
  </si>
  <si>
    <t xml:space="preserve">趙節初  </t>
  </si>
  <si>
    <t>5864</t>
  </si>
  <si>
    <t xml:space="preserve">趙榮德  </t>
  </si>
  <si>
    <t>4467, 7486, 8071-8073</t>
  </si>
  <si>
    <t xml:space="preserve">趙熊  </t>
  </si>
  <si>
    <t>9124</t>
  </si>
  <si>
    <t xml:space="preserve">趙際林  </t>
  </si>
  <si>
    <t>9289</t>
  </si>
  <si>
    <t xml:space="preserve">趙德池  </t>
  </si>
  <si>
    <t>2535</t>
  </si>
  <si>
    <t xml:space="preserve">趙慧雅  </t>
  </si>
  <si>
    <t>1865, 4940, 8028, 9589</t>
  </si>
  <si>
    <t xml:space="preserve">趙樂琳  </t>
  </si>
  <si>
    <t>9156</t>
  </si>
  <si>
    <t xml:space="preserve">趙誼  </t>
  </si>
  <si>
    <t xml:space="preserve">趙曉彤  </t>
  </si>
  <si>
    <t>8202</t>
  </si>
  <si>
    <t xml:space="preserve">趙燮雨  </t>
  </si>
  <si>
    <t>5017, 5272</t>
  </si>
  <si>
    <t xml:space="preserve">趙燦  </t>
  </si>
  <si>
    <t xml:space="preserve">遠東環球集團有限公司  </t>
  </si>
  <si>
    <t>5866</t>
  </si>
  <si>
    <t xml:space="preserve">銅鑰  </t>
  </si>
  <si>
    <t xml:space="preserve">閣林編輯小組  </t>
  </si>
  <si>
    <t>2790</t>
  </si>
  <si>
    <t xml:space="preserve">領展資產管理有限公司  </t>
  </si>
  <si>
    <t>9293-9294, 12607</t>
  </si>
  <si>
    <t xml:space="preserve">齊力子  </t>
  </si>
  <si>
    <t>9259</t>
  </si>
  <si>
    <t xml:space="preserve">齊金永  </t>
  </si>
  <si>
    <t>4687</t>
  </si>
  <si>
    <t xml:space="preserve">齊葆光  </t>
  </si>
  <si>
    <t xml:space="preserve">齊德林  </t>
  </si>
  <si>
    <t>11772</t>
  </si>
  <si>
    <t xml:space="preserve">齊鋼  </t>
  </si>
  <si>
    <t>1542</t>
  </si>
  <si>
    <t xml:space="preserve">齊藤美緒  </t>
  </si>
  <si>
    <t xml:space="preserve">榎本Atsushi  </t>
  </si>
  <si>
    <t>12103</t>
  </si>
  <si>
    <t xml:space="preserve">熒惑  </t>
  </si>
  <si>
    <t>11834</t>
  </si>
  <si>
    <t xml:space="preserve">臧秀霞  </t>
  </si>
  <si>
    <t>8935</t>
  </si>
  <si>
    <t xml:space="preserve">鄢子堯  </t>
  </si>
  <si>
    <t>11864</t>
  </si>
  <si>
    <t>十五畫</t>
  </si>
  <si>
    <t xml:space="preserve">劍豪  </t>
  </si>
  <si>
    <t>12059</t>
  </si>
  <si>
    <t xml:space="preserve">劉乃勛  </t>
  </si>
  <si>
    <t xml:space="preserve">劉力紅  </t>
  </si>
  <si>
    <t xml:space="preserve">劉子健  </t>
  </si>
  <si>
    <t>12015</t>
  </si>
  <si>
    <t xml:space="preserve">劉小明  </t>
  </si>
  <si>
    <t>1847</t>
  </si>
  <si>
    <t xml:space="preserve">劉小華  </t>
  </si>
  <si>
    <t>1245</t>
  </si>
  <si>
    <t xml:space="preserve">劉丹蕾  </t>
  </si>
  <si>
    <t xml:space="preserve">劉仁和  </t>
  </si>
  <si>
    <t>4455</t>
  </si>
  <si>
    <t xml:space="preserve">劉仁剛  </t>
  </si>
  <si>
    <t>1285</t>
  </si>
  <si>
    <t xml:space="preserve">劉化霜  </t>
  </si>
  <si>
    <t>1544</t>
  </si>
  <si>
    <t xml:space="preserve">劉天佑  </t>
  </si>
  <si>
    <t>9439</t>
  </si>
  <si>
    <t xml:space="preserve">劉文英  </t>
  </si>
  <si>
    <t xml:space="preserve">劉方  </t>
  </si>
  <si>
    <t>9207</t>
  </si>
  <si>
    <t xml:space="preserve">劉世一  </t>
  </si>
  <si>
    <t>9596</t>
  </si>
  <si>
    <t xml:space="preserve">劉以鬯  </t>
  </si>
  <si>
    <t>8426</t>
  </si>
  <si>
    <t xml:space="preserve">劉永清  </t>
  </si>
  <si>
    <t>11734</t>
  </si>
  <si>
    <t xml:space="preserve">劉永皓  </t>
  </si>
  <si>
    <t>5821-5822</t>
  </si>
  <si>
    <t xml:space="preserve">劉兆佳  </t>
  </si>
  <si>
    <t>1891, 1904-1905</t>
  </si>
  <si>
    <t xml:space="preserve">劉兆舉  </t>
  </si>
  <si>
    <t>7955</t>
  </si>
  <si>
    <t xml:space="preserve">劉光啟  </t>
  </si>
  <si>
    <t>8473</t>
  </si>
  <si>
    <t xml:space="preserve">劉先  </t>
  </si>
  <si>
    <t>1823</t>
  </si>
  <si>
    <t xml:space="preserve">劉如  </t>
  </si>
  <si>
    <t>1619, 12215</t>
  </si>
  <si>
    <t xml:space="preserve">劉存棣  </t>
  </si>
  <si>
    <t xml:space="preserve">劉年新  </t>
  </si>
  <si>
    <t>7576</t>
  </si>
  <si>
    <t xml:space="preserve">劉旭昇  </t>
  </si>
  <si>
    <t>12516</t>
  </si>
  <si>
    <t xml:space="preserve">劉江鴻  </t>
  </si>
  <si>
    <t>1511</t>
  </si>
  <si>
    <t xml:space="preserve">劉自坤  </t>
  </si>
  <si>
    <t>9193</t>
  </si>
  <si>
    <t xml:space="preserve">劉志軍  </t>
  </si>
  <si>
    <t xml:space="preserve">劉秀  </t>
  </si>
  <si>
    <t>8089</t>
  </si>
  <si>
    <t xml:space="preserve">劉京  </t>
  </si>
  <si>
    <t>2081</t>
  </si>
  <si>
    <t xml:space="preserve">劉坤昰  </t>
  </si>
  <si>
    <t>1912</t>
  </si>
  <si>
    <t xml:space="preserve">劉孟嘉  </t>
  </si>
  <si>
    <t>2615</t>
  </si>
  <si>
    <t xml:space="preserve">劉宗群  </t>
  </si>
  <si>
    <t>4449</t>
  </si>
  <si>
    <t xml:space="preserve">劉宗鳳  </t>
  </si>
  <si>
    <t>8420, 9085</t>
  </si>
  <si>
    <t xml:space="preserve">劉宗慧  </t>
  </si>
  <si>
    <t xml:space="preserve">劉岳  </t>
  </si>
  <si>
    <t>7725</t>
  </si>
  <si>
    <t xml:space="preserve">劉忠明  </t>
  </si>
  <si>
    <t xml:space="preserve">劉承彥  </t>
  </si>
  <si>
    <t>8968</t>
  </si>
  <si>
    <t xml:space="preserve">劉昆祐  </t>
  </si>
  <si>
    <t xml:space="preserve">劉東明  </t>
  </si>
  <si>
    <t>4827</t>
  </si>
  <si>
    <t xml:space="preserve">劉金英  </t>
  </si>
  <si>
    <t>1604</t>
  </si>
  <si>
    <t xml:space="preserve">劉阜  </t>
  </si>
  <si>
    <t xml:space="preserve">劉俐  </t>
  </si>
  <si>
    <t>6106-6130</t>
  </si>
  <si>
    <t xml:space="preserve">劉建民  </t>
  </si>
  <si>
    <t>5707</t>
  </si>
  <si>
    <t xml:space="preserve">劉洪洋  </t>
  </si>
  <si>
    <t>9125</t>
  </si>
  <si>
    <t xml:space="preserve">劉研  </t>
  </si>
  <si>
    <t>11436</t>
  </si>
  <si>
    <t xml:space="preserve">劉紅偉  </t>
  </si>
  <si>
    <t xml:space="preserve">劉若儀  </t>
  </si>
  <si>
    <t xml:space="preserve">劉述森  </t>
  </si>
  <si>
    <t>1491</t>
  </si>
  <si>
    <t xml:space="preserve">劉倩萍  </t>
  </si>
  <si>
    <t>5371</t>
  </si>
  <si>
    <t xml:space="preserve">劉凌紫  </t>
  </si>
  <si>
    <t>4747, 5743</t>
  </si>
  <si>
    <t xml:space="preserve">劉家勝  </t>
  </si>
  <si>
    <t xml:space="preserve">劉家穎  </t>
  </si>
  <si>
    <t>8591</t>
  </si>
  <si>
    <t xml:space="preserve">劉庭亮  </t>
  </si>
  <si>
    <t>6058</t>
  </si>
  <si>
    <t xml:space="preserve">劉振君  </t>
  </si>
  <si>
    <t xml:space="preserve">劉效來  </t>
  </si>
  <si>
    <t>5334</t>
  </si>
  <si>
    <t xml:space="preserve">劉書瑜  </t>
  </si>
  <si>
    <t>5278</t>
  </si>
  <si>
    <t xml:space="preserve">劉浩敏  </t>
  </si>
  <si>
    <t>6045</t>
  </si>
  <si>
    <t xml:space="preserve">劉浩賢  </t>
  </si>
  <si>
    <t>9303</t>
  </si>
  <si>
    <t xml:space="preserve">劉海川  </t>
  </si>
  <si>
    <t>8621</t>
  </si>
  <si>
    <t xml:space="preserve">劉海平  </t>
  </si>
  <si>
    <t>9109</t>
  </si>
  <si>
    <t xml:space="preserve">劉海東  </t>
  </si>
  <si>
    <t>5289</t>
  </si>
  <si>
    <t xml:space="preserve">劉特科  </t>
  </si>
  <si>
    <t>9304</t>
  </si>
  <si>
    <t xml:space="preserve">劉偉平  </t>
  </si>
  <si>
    <t xml:space="preserve">劉偉忠  </t>
  </si>
  <si>
    <t>2667, 4459</t>
  </si>
  <si>
    <t xml:space="preserve">劉偉唐  </t>
  </si>
  <si>
    <t>2023</t>
  </si>
  <si>
    <t xml:space="preserve">劉偉業  </t>
  </si>
  <si>
    <t>1075</t>
  </si>
  <si>
    <t xml:space="preserve">劉偉龍  </t>
  </si>
  <si>
    <t xml:space="preserve">劉國勤  </t>
  </si>
  <si>
    <t>8346</t>
  </si>
  <si>
    <t xml:space="preserve">劉婉雯  </t>
  </si>
  <si>
    <t>4961</t>
  </si>
  <si>
    <t xml:space="preserve">劉崇忠  </t>
  </si>
  <si>
    <t>2966</t>
  </si>
  <si>
    <t xml:space="preserve">劉惟佳  </t>
  </si>
  <si>
    <t>2665</t>
  </si>
  <si>
    <t xml:space="preserve">劉敏  </t>
  </si>
  <si>
    <t>2355</t>
  </si>
  <si>
    <t xml:space="preserve">劉敏如  </t>
  </si>
  <si>
    <t>12756</t>
  </si>
  <si>
    <t xml:space="preserve">劉啟光  </t>
  </si>
  <si>
    <t>9273</t>
  </si>
  <si>
    <t xml:space="preserve">劉啟鵬  </t>
  </si>
  <si>
    <t xml:space="preserve">劉紹銘  </t>
  </si>
  <si>
    <t>8953</t>
  </si>
  <si>
    <t xml:space="preserve">劉紹麟  </t>
  </si>
  <si>
    <t>12498</t>
  </si>
  <si>
    <t xml:space="preserve">劉統  </t>
  </si>
  <si>
    <t xml:space="preserve">劉雪盈  </t>
  </si>
  <si>
    <t>8342</t>
  </si>
  <si>
    <t xml:space="preserve">劉傑輝  </t>
  </si>
  <si>
    <t>8183</t>
  </si>
  <si>
    <t xml:space="preserve">劉富春  </t>
  </si>
  <si>
    <t>1251</t>
  </si>
  <si>
    <t xml:space="preserve">劉嵐  </t>
  </si>
  <si>
    <t>8226</t>
  </si>
  <si>
    <t xml:space="preserve">劉嵐慶  </t>
  </si>
  <si>
    <t>7467</t>
  </si>
  <si>
    <t xml:space="preserve">劉慨峰  </t>
  </si>
  <si>
    <t>11916</t>
  </si>
  <si>
    <t xml:space="preserve">劉智仁  </t>
  </si>
  <si>
    <t>12132</t>
  </si>
  <si>
    <t xml:space="preserve">劉智慶  </t>
  </si>
  <si>
    <t>6059</t>
  </si>
  <si>
    <t xml:space="preserve">劉智聰  </t>
  </si>
  <si>
    <t>8178</t>
  </si>
  <si>
    <t xml:space="preserve">劉智鵬  </t>
  </si>
  <si>
    <t>1227, 6047</t>
  </si>
  <si>
    <t xml:space="preserve">劉竣堯  </t>
  </si>
  <si>
    <t>5826</t>
  </si>
  <si>
    <t xml:space="preserve">劉筏筏  </t>
  </si>
  <si>
    <t xml:space="preserve">劉進圖  </t>
  </si>
  <si>
    <t>4453, 8957</t>
  </si>
  <si>
    <t xml:space="preserve">劉陽  </t>
  </si>
  <si>
    <t>4451</t>
  </si>
  <si>
    <t xml:space="preserve">劉雄恩  </t>
  </si>
  <si>
    <t>1494</t>
  </si>
  <si>
    <t xml:space="preserve">劉雅思  </t>
  </si>
  <si>
    <t>8017</t>
  </si>
  <si>
    <t xml:space="preserve">劉雲剛  </t>
  </si>
  <si>
    <t>5288</t>
  </si>
  <si>
    <t xml:space="preserve">劉雲龍  </t>
  </si>
  <si>
    <t>2022</t>
  </si>
  <si>
    <t xml:space="preserve">劉黃慧嘉  </t>
  </si>
  <si>
    <t>1443, 1600, 2230</t>
  </si>
  <si>
    <t xml:space="preserve">劉嵩山  </t>
  </si>
  <si>
    <t>2617, 9597</t>
  </si>
  <si>
    <t xml:space="preserve">劉楚華  </t>
  </si>
  <si>
    <t>4603</t>
  </si>
  <si>
    <t xml:space="preserve">劉煥聰  </t>
  </si>
  <si>
    <t>2529, 9119</t>
  </si>
  <si>
    <t xml:space="preserve">劉瑞睿  </t>
  </si>
  <si>
    <t>11700</t>
  </si>
  <si>
    <t xml:space="preserve">劉義慶  </t>
  </si>
  <si>
    <t xml:space="preserve">劉蜀永  </t>
  </si>
  <si>
    <t>1227, 1889</t>
  </si>
  <si>
    <t xml:space="preserve">劉達芳  </t>
  </si>
  <si>
    <t>4907, 11678</t>
  </si>
  <si>
    <t xml:space="preserve">劉嫈  </t>
  </si>
  <si>
    <t>8902-8905</t>
  </si>
  <si>
    <t xml:space="preserve">劉嘉敏  </t>
  </si>
  <si>
    <t xml:space="preserve">劉壽強  </t>
  </si>
  <si>
    <t>4811, 11599</t>
  </si>
  <si>
    <t xml:space="preserve">劉瑤  </t>
  </si>
  <si>
    <t xml:space="preserve">劉福朝  </t>
  </si>
  <si>
    <t>4755-4756</t>
  </si>
  <si>
    <t xml:space="preserve">劉遠章  </t>
  </si>
  <si>
    <t xml:space="preserve">劉慶貴  </t>
  </si>
  <si>
    <t>5070</t>
  </si>
  <si>
    <t xml:space="preserve">劉慧中  </t>
  </si>
  <si>
    <t>4779</t>
  </si>
  <si>
    <t xml:space="preserve">劉潔玲  </t>
  </si>
  <si>
    <t xml:space="preserve">劉鄭  </t>
  </si>
  <si>
    <t>11370</t>
  </si>
  <si>
    <t xml:space="preserve">劉震雲  </t>
  </si>
  <si>
    <t>4877</t>
  </si>
  <si>
    <t xml:space="preserve">劉黎瓊  </t>
  </si>
  <si>
    <t xml:space="preserve">劉凝慧  </t>
  </si>
  <si>
    <t>2541, 5823</t>
  </si>
  <si>
    <t xml:space="preserve">劉曉原  </t>
  </si>
  <si>
    <t xml:space="preserve">劉興詩  </t>
  </si>
  <si>
    <t>5463, 5663, 6046</t>
  </si>
  <si>
    <t xml:space="preserve">劉錦華  </t>
  </si>
  <si>
    <t>1470</t>
  </si>
  <si>
    <t xml:space="preserve">劉錦源  </t>
  </si>
  <si>
    <t xml:space="preserve">劉曙輝  </t>
  </si>
  <si>
    <t>8714</t>
  </si>
  <si>
    <t xml:space="preserve">劉濤人  </t>
  </si>
  <si>
    <t>11404</t>
  </si>
  <si>
    <t xml:space="preserve">劉聰聰  </t>
  </si>
  <si>
    <t>5924</t>
  </si>
  <si>
    <t xml:space="preserve">劉璐昌  </t>
  </si>
  <si>
    <t>9564</t>
  </si>
  <si>
    <t xml:space="preserve">劉懷仁  </t>
  </si>
  <si>
    <t>9009</t>
  </si>
  <si>
    <t xml:space="preserve">劉懷昭  </t>
  </si>
  <si>
    <t xml:space="preserve">劉麗坤  </t>
  </si>
  <si>
    <t>11357</t>
  </si>
  <si>
    <t xml:space="preserve">劉麗華  </t>
  </si>
  <si>
    <t>5058</t>
  </si>
  <si>
    <t xml:space="preserve">劉繼堯  </t>
  </si>
  <si>
    <t xml:space="preserve">劉繼煒  </t>
  </si>
  <si>
    <t>12765</t>
  </si>
  <si>
    <t xml:space="preserve">劉耀華  </t>
  </si>
  <si>
    <t>8246</t>
  </si>
  <si>
    <t xml:space="preserve">劉顯超  </t>
  </si>
  <si>
    <t>1307</t>
  </si>
  <si>
    <t xml:space="preserve">劉驥翀  </t>
  </si>
  <si>
    <t>9067</t>
  </si>
  <si>
    <t xml:space="preserve">厲河  </t>
  </si>
  <si>
    <t>2652, 5215, 5600, 5636, 8839, 12118</t>
  </si>
  <si>
    <t xml:space="preserve">嘯風  </t>
  </si>
  <si>
    <t>9016</t>
  </si>
  <si>
    <t xml:space="preserve">增山かおり  </t>
  </si>
  <si>
    <t>5132</t>
  </si>
  <si>
    <t xml:space="preserve">審計新丁  </t>
  </si>
  <si>
    <t>12119</t>
  </si>
  <si>
    <t xml:space="preserve">廣州市天河區文學藝術界聯合會  </t>
  </si>
  <si>
    <t>5235</t>
  </si>
  <si>
    <t xml:space="preserve">廣州市天河區文聯  </t>
  </si>
  <si>
    <t>1567</t>
  </si>
  <si>
    <t xml:space="preserve">廣州市天河區政協  </t>
  </si>
  <si>
    <t xml:space="preserve">廣州市書法家協會  </t>
  </si>
  <si>
    <t xml:space="preserve">廣東話資料館  </t>
  </si>
  <si>
    <t>8842</t>
  </si>
  <si>
    <t xml:space="preserve">廣華醫院  </t>
  </si>
  <si>
    <t>12613</t>
  </si>
  <si>
    <t xml:space="preserve">廣澤國際發展有限公司  </t>
  </si>
  <si>
    <t>9315</t>
  </si>
  <si>
    <t xml:space="preserve">德國弟兄會  </t>
  </si>
  <si>
    <t xml:space="preserve">慶聲躍  </t>
  </si>
  <si>
    <t>1657</t>
  </si>
  <si>
    <t xml:space="preserve">慧鋒  </t>
  </si>
  <si>
    <t>1334</t>
  </si>
  <si>
    <t xml:space="preserve">慕明慧  </t>
  </si>
  <si>
    <t>8025</t>
  </si>
  <si>
    <t xml:space="preserve">撐基層墟市聯盟  </t>
  </si>
  <si>
    <t xml:space="preserve">標竿  </t>
  </si>
  <si>
    <t>4807</t>
  </si>
  <si>
    <t xml:space="preserve">樊善標  </t>
  </si>
  <si>
    <t xml:space="preserve">樊樹志  </t>
  </si>
  <si>
    <t>5492</t>
  </si>
  <si>
    <t xml:space="preserve">樂安縣文化廣電新聞出版局  </t>
  </si>
  <si>
    <t xml:space="preserve">樂活廚房  </t>
  </si>
  <si>
    <t>2657</t>
  </si>
  <si>
    <t xml:space="preserve">樂媽咪名廚團隊  </t>
  </si>
  <si>
    <t>1882-1884</t>
  </si>
  <si>
    <t xml:space="preserve">樂誼  </t>
  </si>
  <si>
    <t xml:space="preserve">歐子爭  </t>
  </si>
  <si>
    <t>11585</t>
  </si>
  <si>
    <t xml:space="preserve">歐芷翹  </t>
  </si>
  <si>
    <t>5038</t>
  </si>
  <si>
    <t xml:space="preserve">歐英豪  </t>
  </si>
  <si>
    <t>9202</t>
  </si>
  <si>
    <t xml:space="preserve">歐偉澄  </t>
  </si>
  <si>
    <t>11570</t>
  </si>
  <si>
    <t xml:space="preserve">歐陽信芳  </t>
  </si>
  <si>
    <t>5674</t>
  </si>
  <si>
    <t xml:space="preserve">歐陽俊  </t>
  </si>
  <si>
    <t>2163</t>
  </si>
  <si>
    <t xml:space="preserve">歐陽偉豪  </t>
  </si>
  <si>
    <t>2961, 9312-9313, 9614</t>
  </si>
  <si>
    <t xml:space="preserve">歐陽梁雪明  </t>
  </si>
  <si>
    <t>8255</t>
  </si>
  <si>
    <t xml:space="preserve">歐陽晧江  </t>
  </si>
  <si>
    <t xml:space="preserve">歐陽道雪  </t>
  </si>
  <si>
    <t xml:space="preserve">歐陽橙  </t>
  </si>
  <si>
    <t>4957</t>
  </si>
  <si>
    <t xml:space="preserve">歐陽鍾美  </t>
  </si>
  <si>
    <t>1322</t>
  </si>
  <si>
    <t xml:space="preserve">歐陽覺亞  </t>
  </si>
  <si>
    <t xml:space="preserve">歐錦華  </t>
  </si>
  <si>
    <t>4452, 4634</t>
  </si>
  <si>
    <t xml:space="preserve">潘心慧  </t>
  </si>
  <si>
    <t>1724-1725, 8044, 8980, 9629</t>
  </si>
  <si>
    <t xml:space="preserve">潘仕寶  </t>
  </si>
  <si>
    <t>4876</t>
  </si>
  <si>
    <t xml:space="preserve">潘占群  </t>
  </si>
  <si>
    <t>1551</t>
  </si>
  <si>
    <t xml:space="preserve">潘志明  </t>
  </si>
  <si>
    <t>2473</t>
  </si>
  <si>
    <t xml:space="preserve">潘宗光  </t>
  </si>
  <si>
    <t>1537</t>
  </si>
  <si>
    <t xml:space="preserve">潘岳忠  </t>
  </si>
  <si>
    <t>8548</t>
  </si>
  <si>
    <t xml:space="preserve">潘怡蓉  </t>
  </si>
  <si>
    <t xml:space="preserve">潘明珠  </t>
  </si>
  <si>
    <t>7534, 8367</t>
  </si>
  <si>
    <t xml:space="preserve">潘金英  </t>
  </si>
  <si>
    <t xml:space="preserve">潘俊恩  </t>
  </si>
  <si>
    <t xml:space="preserve">潘建軒  </t>
  </si>
  <si>
    <t xml:space="preserve">潘美儀  </t>
  </si>
  <si>
    <t>12447</t>
  </si>
  <si>
    <t xml:space="preserve">潘家健  </t>
  </si>
  <si>
    <t xml:space="preserve">潘國森  </t>
  </si>
  <si>
    <t>9229, 9395</t>
  </si>
  <si>
    <t xml:space="preserve">潘敏慧  </t>
  </si>
  <si>
    <t>9385</t>
  </si>
  <si>
    <t xml:space="preserve">潘啟才  </t>
  </si>
  <si>
    <t>1082, 2329, 2719, 5388-5389, 6174</t>
  </si>
  <si>
    <t xml:space="preserve">潘啟聰  </t>
  </si>
  <si>
    <t xml:space="preserve">潘惠森  </t>
  </si>
  <si>
    <t>12712</t>
  </si>
  <si>
    <t xml:space="preserve">潘紫英  </t>
  </si>
  <si>
    <t>1111</t>
  </si>
  <si>
    <t xml:space="preserve">潘萱蔚  </t>
  </si>
  <si>
    <t>12453</t>
  </si>
  <si>
    <t xml:space="preserve">潘達  </t>
  </si>
  <si>
    <t>1267, 1485</t>
  </si>
  <si>
    <t xml:space="preserve">潘嘉媚  </t>
  </si>
  <si>
    <t>1106-1107, 1594, 1851-1852, 1938-1939, 2226, 9051-9054</t>
  </si>
  <si>
    <t xml:space="preserve">潘誦軒  </t>
  </si>
  <si>
    <t>8945</t>
  </si>
  <si>
    <t xml:space="preserve">潘德恩  </t>
  </si>
  <si>
    <t xml:space="preserve">潘慶仁  </t>
  </si>
  <si>
    <t>5929</t>
  </si>
  <si>
    <t xml:space="preserve">潘樂德  </t>
  </si>
  <si>
    <t>4500</t>
  </si>
  <si>
    <t xml:space="preserve">潘毅  </t>
  </si>
  <si>
    <t xml:space="preserve">潘輝  </t>
  </si>
  <si>
    <t>2660</t>
  </si>
  <si>
    <t xml:space="preserve">潘曉華  </t>
  </si>
  <si>
    <t>2931</t>
  </si>
  <si>
    <t xml:space="preserve">潘樹仁  </t>
  </si>
  <si>
    <t>11369</t>
  </si>
  <si>
    <t xml:space="preserve">潘熹玟  </t>
  </si>
  <si>
    <t xml:space="preserve">潘禮美  </t>
  </si>
  <si>
    <t xml:space="preserve">熱血老兵  </t>
  </si>
  <si>
    <t>12792</t>
  </si>
  <si>
    <t xml:space="preserve">稻田早苗  </t>
  </si>
  <si>
    <t>11798</t>
  </si>
  <si>
    <t xml:space="preserve">稻垣理一郎  </t>
  </si>
  <si>
    <t>12831-12835</t>
  </si>
  <si>
    <t xml:space="preserve">窮一生  </t>
  </si>
  <si>
    <t>8159</t>
  </si>
  <si>
    <t xml:space="preserve">練嘉茹  </t>
  </si>
  <si>
    <t>11799-11801</t>
  </si>
  <si>
    <t xml:space="preserve">練碧濤  </t>
  </si>
  <si>
    <t>4448</t>
  </si>
  <si>
    <t xml:space="preserve">蔚雨芯  </t>
  </si>
  <si>
    <t>5206</t>
  </si>
  <si>
    <t xml:space="preserve">蓮海  </t>
  </si>
  <si>
    <t>9605</t>
  </si>
  <si>
    <t xml:space="preserve">蔓玲姐姐  </t>
  </si>
  <si>
    <t>8942</t>
  </si>
  <si>
    <t xml:space="preserve">蔣大鴻  </t>
  </si>
  <si>
    <t>7770, 8189</t>
  </si>
  <si>
    <t xml:space="preserve">蔣立科  </t>
  </si>
  <si>
    <t>1225, 5583, 11467, 11646</t>
  </si>
  <si>
    <t xml:space="preserve">蔣匡文  </t>
  </si>
  <si>
    <t>8412</t>
  </si>
  <si>
    <t xml:space="preserve">蔣典軍  </t>
  </si>
  <si>
    <t>12539</t>
  </si>
  <si>
    <t xml:space="preserve">蔣欣桐  </t>
  </si>
  <si>
    <t>11319</t>
  </si>
  <si>
    <t xml:space="preserve">蔣思家  </t>
  </si>
  <si>
    <t xml:space="preserve">蔣炳銓  </t>
  </si>
  <si>
    <t>7701</t>
  </si>
  <si>
    <t xml:space="preserve">蔣晉賢  </t>
  </si>
  <si>
    <t>5868</t>
  </si>
  <si>
    <t xml:space="preserve">蔣祖明  </t>
  </si>
  <si>
    <t>8329</t>
  </si>
  <si>
    <t xml:space="preserve">蔣超雲  </t>
  </si>
  <si>
    <t>8753</t>
  </si>
  <si>
    <t xml:space="preserve">蔣雲棟  </t>
  </si>
  <si>
    <t>5533</t>
  </si>
  <si>
    <t xml:space="preserve">蔣黃心湄  </t>
  </si>
  <si>
    <t>12548</t>
  </si>
  <si>
    <t xml:space="preserve">蔣維喬  </t>
  </si>
  <si>
    <t>8009</t>
  </si>
  <si>
    <t xml:space="preserve">蔣德仁  </t>
  </si>
  <si>
    <t xml:space="preserve">蔣慶榆  </t>
  </si>
  <si>
    <t>12515</t>
  </si>
  <si>
    <t xml:space="preserve">蔣燁  </t>
  </si>
  <si>
    <t>1439</t>
  </si>
  <si>
    <t xml:space="preserve">蔣豐  </t>
  </si>
  <si>
    <t>7775</t>
  </si>
  <si>
    <t xml:space="preserve">蔡子望  </t>
  </si>
  <si>
    <t>11943</t>
  </si>
  <si>
    <t xml:space="preserve">蔡仁龍  </t>
  </si>
  <si>
    <t>9616</t>
  </si>
  <si>
    <t xml:space="preserve">蔡元培  </t>
  </si>
  <si>
    <t>12634</t>
  </si>
  <si>
    <t xml:space="preserve">蔡元豐  </t>
  </si>
  <si>
    <t>8814</t>
  </si>
  <si>
    <t xml:space="preserve">蔡永貴  </t>
  </si>
  <si>
    <t>12218</t>
  </si>
  <si>
    <t xml:space="preserve">蔡永鏘  </t>
  </si>
  <si>
    <t xml:space="preserve">蔡伯勵  </t>
  </si>
  <si>
    <t>5369, 9314</t>
  </si>
  <si>
    <t xml:space="preserve">蔡志良  </t>
  </si>
  <si>
    <t>8250</t>
  </si>
  <si>
    <t xml:space="preserve">蔡志森  </t>
  </si>
  <si>
    <t>2198</t>
  </si>
  <si>
    <t xml:space="preserve">蔡志輝  </t>
  </si>
  <si>
    <t>8091</t>
  </si>
  <si>
    <t xml:space="preserve">蔡佳容  </t>
  </si>
  <si>
    <t>2275, 2805</t>
  </si>
  <si>
    <t xml:space="preserve">蔡承浩  </t>
  </si>
  <si>
    <t>11780</t>
  </si>
  <si>
    <t xml:space="preserve">蔡東豪  </t>
  </si>
  <si>
    <t>1192, 5834</t>
  </si>
  <si>
    <t xml:space="preserve">蔡金玲  </t>
  </si>
  <si>
    <t>7856</t>
  </si>
  <si>
    <t xml:space="preserve">蔡長安  </t>
  </si>
  <si>
    <t>12732</t>
  </si>
  <si>
    <t xml:space="preserve">蔡青  </t>
  </si>
  <si>
    <t>12533</t>
  </si>
  <si>
    <t xml:space="preserve">蔡昉  </t>
  </si>
  <si>
    <t>9162</t>
  </si>
  <si>
    <t xml:space="preserve">蔡芫  </t>
  </si>
  <si>
    <t xml:space="preserve">蔡亮  </t>
  </si>
  <si>
    <t>7779, 9034</t>
  </si>
  <si>
    <t xml:space="preserve">蔡思行  </t>
  </si>
  <si>
    <t>8357</t>
  </si>
  <si>
    <t xml:space="preserve">蔡洪光  </t>
  </si>
  <si>
    <t>2953</t>
  </si>
  <si>
    <t xml:space="preserve">蔡秋實  </t>
  </si>
  <si>
    <t>12273</t>
  </si>
  <si>
    <t xml:space="preserve">蔡英材  </t>
  </si>
  <si>
    <t>5782</t>
  </si>
  <si>
    <t xml:space="preserve">蔡展明  </t>
  </si>
  <si>
    <t>6117, 6121, 6125, 6127</t>
  </si>
  <si>
    <t xml:space="preserve">蔡益懷  </t>
  </si>
  <si>
    <t>5214</t>
  </si>
  <si>
    <t xml:space="preserve">蔡健如  </t>
  </si>
  <si>
    <t>2668</t>
  </si>
  <si>
    <t xml:space="preserve">蔡偉材  </t>
  </si>
  <si>
    <t>2054</t>
  </si>
  <si>
    <t xml:space="preserve">蔡悆孫  </t>
  </si>
  <si>
    <t>11872</t>
  </si>
  <si>
    <t xml:space="preserve">蔡博  </t>
  </si>
  <si>
    <t>2528</t>
  </si>
  <si>
    <t xml:space="preserve">蔡惠鈞  </t>
  </si>
  <si>
    <t xml:space="preserve">蔡揚眉  </t>
  </si>
  <si>
    <t>5747</t>
  </si>
  <si>
    <t xml:space="preserve">蔡紫欣  </t>
  </si>
  <si>
    <t xml:space="preserve">蔡煥彬  </t>
  </si>
  <si>
    <t>4972</t>
  </si>
  <si>
    <t xml:space="preserve">蔡萬韜  </t>
  </si>
  <si>
    <t>1802</t>
  </si>
  <si>
    <t xml:space="preserve">蔡詩亞  </t>
  </si>
  <si>
    <t>1342, 2808, 9569-9570, 12744-12746</t>
  </si>
  <si>
    <t xml:space="preserve">蔡嘉慧  </t>
  </si>
  <si>
    <t>1083, 5400</t>
  </si>
  <si>
    <t xml:space="preserve">蔡慧明  </t>
  </si>
  <si>
    <t>1247-1248, 2500-2501, 12275-12276</t>
  </si>
  <si>
    <t xml:space="preserve">蔡熹  </t>
  </si>
  <si>
    <t>6110</t>
  </si>
  <si>
    <t xml:space="preserve">蔡燕兒  </t>
  </si>
  <si>
    <t xml:space="preserve">蔡錦圖  </t>
  </si>
  <si>
    <t>2084, 2998, 9183</t>
  </si>
  <si>
    <t xml:space="preserve">蔡麗蓉  </t>
  </si>
  <si>
    <t>1010, 5516</t>
  </si>
  <si>
    <t xml:space="preserve">蔡瀾  </t>
  </si>
  <si>
    <t>2832, 8786</t>
  </si>
  <si>
    <t xml:space="preserve">蔡耀倫  </t>
  </si>
  <si>
    <t>8334</t>
  </si>
  <si>
    <t xml:space="preserve">蔡蘇淑賢  </t>
  </si>
  <si>
    <t>1877</t>
  </si>
  <si>
    <t xml:space="preserve">蝠池書院出版有限公司  </t>
  </si>
  <si>
    <t>4617-4621, 4625-4628, 5109-5116, 5176</t>
  </si>
  <si>
    <t xml:space="preserve">蝸牛少兒  </t>
  </si>
  <si>
    <t>4591, 5211</t>
  </si>
  <si>
    <t xml:space="preserve">蝸牛房子  </t>
  </si>
  <si>
    <t>4503, 5338, 5980</t>
  </si>
  <si>
    <t xml:space="preserve">衛斯理  </t>
  </si>
  <si>
    <t>11704-11705</t>
  </si>
  <si>
    <t xml:space="preserve">衛蘊瑤  </t>
  </si>
  <si>
    <t>4763</t>
  </si>
  <si>
    <t xml:space="preserve">衛鐵峽  </t>
  </si>
  <si>
    <t>11838</t>
  </si>
  <si>
    <t xml:space="preserve">談斌  </t>
  </si>
  <si>
    <t>2801</t>
  </si>
  <si>
    <t xml:space="preserve">談養吾  </t>
  </si>
  <si>
    <t>9403</t>
  </si>
  <si>
    <t xml:space="preserve">諸星みどり  </t>
  </si>
  <si>
    <t>12224</t>
  </si>
  <si>
    <t xml:space="preserve">諸葛文豪  </t>
  </si>
  <si>
    <t>12014</t>
  </si>
  <si>
    <t xml:space="preserve">諸葛志潤  </t>
  </si>
  <si>
    <t>5409</t>
  </si>
  <si>
    <t xml:space="preserve">諸葛袁  </t>
  </si>
  <si>
    <t>5652, 5814</t>
  </si>
  <si>
    <t xml:space="preserve">課室中文編寫組  </t>
  </si>
  <si>
    <t>5949-5954</t>
  </si>
  <si>
    <t xml:space="preserve">賢能集團有限公司  </t>
  </si>
  <si>
    <t>2680, 9418</t>
  </si>
  <si>
    <t xml:space="preserve">賭Sir  </t>
  </si>
  <si>
    <t xml:space="preserve">輝  </t>
  </si>
  <si>
    <t xml:space="preserve">鄭少平  </t>
  </si>
  <si>
    <t>5937-5948</t>
  </si>
  <si>
    <t xml:space="preserve">鄭少忠  </t>
  </si>
  <si>
    <t xml:space="preserve">鄭文生  </t>
  </si>
  <si>
    <t xml:space="preserve">鄭文標  </t>
  </si>
  <si>
    <t>12030</t>
  </si>
  <si>
    <t xml:space="preserve">鄭文輝  </t>
  </si>
  <si>
    <t>5796</t>
  </si>
  <si>
    <t xml:space="preserve">鄭可晴  </t>
  </si>
  <si>
    <t>1921, 5400</t>
  </si>
  <si>
    <t xml:space="preserve">鄭永年  </t>
  </si>
  <si>
    <t xml:space="preserve">鄭永燊  </t>
  </si>
  <si>
    <t>2051</t>
  </si>
  <si>
    <t xml:space="preserve">鄭永權  </t>
  </si>
  <si>
    <t>2365-2366</t>
  </si>
  <si>
    <t xml:space="preserve">鄭玉靈  </t>
  </si>
  <si>
    <t>5954</t>
  </si>
  <si>
    <t xml:space="preserve">鄭兆臻  </t>
  </si>
  <si>
    <t>1355, 1704, 4751, 5040, 5068, 5133-5134</t>
  </si>
  <si>
    <t xml:space="preserve">鄭名芝  </t>
  </si>
  <si>
    <t xml:space="preserve">鄭州市鄭東新區水務局  </t>
  </si>
  <si>
    <t>11547</t>
  </si>
  <si>
    <t xml:space="preserve">鄭江輝  </t>
  </si>
  <si>
    <t xml:space="preserve">鄭佑生  </t>
  </si>
  <si>
    <t>2496</t>
  </si>
  <si>
    <t xml:space="preserve">鄭伯象  </t>
  </si>
  <si>
    <t>11610</t>
  </si>
  <si>
    <t xml:space="preserve">鄭宏泰  </t>
  </si>
  <si>
    <t xml:space="preserve">鄭志成  </t>
  </si>
  <si>
    <t>1974-1975</t>
  </si>
  <si>
    <t xml:space="preserve">鄭秀美  </t>
  </si>
  <si>
    <t xml:space="preserve">鄭秀純  </t>
  </si>
  <si>
    <t>8655</t>
  </si>
  <si>
    <t xml:space="preserve">鄭岩  </t>
  </si>
  <si>
    <t xml:space="preserve">鄭松泰  </t>
  </si>
  <si>
    <t>8391</t>
  </si>
  <si>
    <t xml:space="preserve">鄭波  </t>
  </si>
  <si>
    <t>5990</t>
  </si>
  <si>
    <t xml:space="preserve">鄭玫  </t>
  </si>
  <si>
    <t>2929</t>
  </si>
  <si>
    <t xml:space="preserve">鄭金寶  </t>
  </si>
  <si>
    <t>1871</t>
  </si>
  <si>
    <t xml:space="preserve">鄭俞珍  </t>
  </si>
  <si>
    <t xml:space="preserve">鄭政恆  </t>
  </si>
  <si>
    <t>8659</t>
  </si>
  <si>
    <t xml:space="preserve">鄭春英  </t>
  </si>
  <si>
    <t>1021</t>
  </si>
  <si>
    <t xml:space="preserve">鄭炳南  </t>
  </si>
  <si>
    <t>1126</t>
  </si>
  <si>
    <t xml:space="preserve">鄭美玉  </t>
  </si>
  <si>
    <t>2334-2337</t>
  </si>
  <si>
    <t xml:space="preserve">鄭貞愛  </t>
  </si>
  <si>
    <t>11712</t>
  </si>
  <si>
    <t xml:space="preserve">鄭飛虹  </t>
  </si>
  <si>
    <t xml:space="preserve">鄭淯之  </t>
  </si>
  <si>
    <t xml:space="preserve">鄭偉民  </t>
  </si>
  <si>
    <t>11908</t>
  </si>
  <si>
    <t xml:space="preserve">鄭偉建  </t>
  </si>
  <si>
    <t>1030</t>
  </si>
  <si>
    <t xml:space="preserve">鄭偉舜  </t>
  </si>
  <si>
    <t xml:space="preserve">鄭倏  </t>
  </si>
  <si>
    <t>11545</t>
  </si>
  <si>
    <t xml:space="preserve">鄭梓靈  </t>
  </si>
  <si>
    <t>5570, 7556, 8488</t>
  </si>
  <si>
    <t xml:space="preserve">鄭淑芬  </t>
  </si>
  <si>
    <t>1301-1302</t>
  </si>
  <si>
    <t xml:space="preserve">鄭皓霖  </t>
  </si>
  <si>
    <t>6014</t>
  </si>
  <si>
    <t xml:space="preserve">鄭萃雯  </t>
  </si>
  <si>
    <t>8261</t>
  </si>
  <si>
    <t xml:space="preserve">鄭華珠  </t>
  </si>
  <si>
    <t>12760</t>
  </si>
  <si>
    <t xml:space="preserve">鄭進輝  </t>
  </si>
  <si>
    <t>12234</t>
  </si>
  <si>
    <t xml:space="preserve">鄭雯娟  </t>
  </si>
  <si>
    <t xml:space="preserve">鄭傳鍏  </t>
  </si>
  <si>
    <t>12085</t>
  </si>
  <si>
    <t xml:space="preserve">鄭楚萍  </t>
  </si>
  <si>
    <t>12440</t>
  </si>
  <si>
    <t xml:space="preserve">鄭楠  </t>
  </si>
  <si>
    <t>4697</t>
  </si>
  <si>
    <t xml:space="preserve">鄭運新  </t>
  </si>
  <si>
    <t>9533</t>
  </si>
  <si>
    <t xml:space="preserve">鄭煒  </t>
  </si>
  <si>
    <t xml:space="preserve">鄭幗明  </t>
  </si>
  <si>
    <t xml:space="preserve">鄭漫玲@美蘭湯料  </t>
  </si>
  <si>
    <t>5500</t>
  </si>
  <si>
    <t xml:space="preserve">鄭緒榮  </t>
  </si>
  <si>
    <t>12477-12478</t>
  </si>
  <si>
    <t xml:space="preserve">鄭翠婷  </t>
  </si>
  <si>
    <t>1356, 1393, 5044, 5778, 6048</t>
  </si>
  <si>
    <t xml:space="preserve">鄭銀政  </t>
  </si>
  <si>
    <t>8457, 8459</t>
  </si>
  <si>
    <t xml:space="preserve">鄭潔明  </t>
  </si>
  <si>
    <t>5048</t>
  </si>
  <si>
    <t xml:space="preserve">鄭穎  </t>
  </si>
  <si>
    <t>2149, 8982</t>
  </si>
  <si>
    <t xml:space="preserve">鄭錦鈿  </t>
  </si>
  <si>
    <t xml:space="preserve">鄭寶鴻  </t>
  </si>
  <si>
    <t>8537</t>
  </si>
  <si>
    <t xml:space="preserve">鄭體功  </t>
  </si>
  <si>
    <t xml:space="preserve">鄧子健  </t>
  </si>
  <si>
    <t>8840, 9235</t>
  </si>
  <si>
    <t xml:space="preserve">鄧子龍  </t>
  </si>
  <si>
    <t xml:space="preserve">鄧子謙  </t>
  </si>
  <si>
    <t xml:space="preserve">鄧小雄  </t>
  </si>
  <si>
    <t>1287</t>
  </si>
  <si>
    <t xml:space="preserve">鄧小樺  </t>
  </si>
  <si>
    <t>4710</t>
  </si>
  <si>
    <t xml:space="preserve">鄧文偉  </t>
  </si>
  <si>
    <t>9018, 12375, 12379, 12382-12383, 12387-12388</t>
  </si>
  <si>
    <t xml:space="preserve">鄧本邦  </t>
  </si>
  <si>
    <t>11721</t>
  </si>
  <si>
    <t xml:space="preserve">鄧永瑞  </t>
  </si>
  <si>
    <t>2614</t>
  </si>
  <si>
    <t xml:space="preserve">鄧佑宜  </t>
  </si>
  <si>
    <t>5269</t>
  </si>
  <si>
    <t xml:space="preserve">鄧灼文  </t>
  </si>
  <si>
    <t xml:space="preserve">鄧佩芬  </t>
  </si>
  <si>
    <t>8158</t>
  </si>
  <si>
    <t xml:space="preserve">鄧卓然  </t>
  </si>
  <si>
    <t>2686</t>
  </si>
  <si>
    <t xml:space="preserve">鄧肯  </t>
  </si>
  <si>
    <t>8799</t>
  </si>
  <si>
    <t xml:space="preserve">鄧金棟  </t>
  </si>
  <si>
    <t xml:space="preserve">鄧俊棠  </t>
  </si>
  <si>
    <t>2546</t>
  </si>
  <si>
    <t xml:space="preserve">鄧思平  </t>
  </si>
  <si>
    <t xml:space="preserve">鄧思穎  </t>
  </si>
  <si>
    <t>9283</t>
  </si>
  <si>
    <t xml:space="preserve">鄧恬訢  </t>
  </si>
  <si>
    <t>1117</t>
  </si>
  <si>
    <t xml:space="preserve">鄧美美  </t>
  </si>
  <si>
    <t>1815</t>
  </si>
  <si>
    <t xml:space="preserve">鄧英善  </t>
  </si>
  <si>
    <t>5762, 9148</t>
  </si>
  <si>
    <t xml:space="preserve">鄧家宙  </t>
  </si>
  <si>
    <t>1897, 1918, 8534, 12357</t>
  </si>
  <si>
    <t xml:space="preserve">鄧浩倫  </t>
  </si>
  <si>
    <t>2935</t>
  </si>
  <si>
    <t xml:space="preserve">鄧偉雄  </t>
  </si>
  <si>
    <t>2936, 11684</t>
  </si>
  <si>
    <t xml:space="preserve">鄧婉清  </t>
  </si>
  <si>
    <t>2424-2427</t>
  </si>
  <si>
    <t xml:space="preserve">鄧強  </t>
  </si>
  <si>
    <t>4808</t>
  </si>
  <si>
    <t xml:space="preserve">鄧敏儀  </t>
  </si>
  <si>
    <t xml:space="preserve">鄧啟耀  </t>
  </si>
  <si>
    <t>2326</t>
  </si>
  <si>
    <t xml:space="preserve">鄧淑文  </t>
  </si>
  <si>
    <t>4775</t>
  </si>
  <si>
    <t xml:space="preserve">鄧紹光  </t>
  </si>
  <si>
    <t xml:space="preserve">鄧智榮  </t>
  </si>
  <si>
    <t>7731</t>
  </si>
  <si>
    <t xml:space="preserve">鄧斌  </t>
  </si>
  <si>
    <t>9127</t>
  </si>
  <si>
    <t xml:space="preserve">鄧翠娟  </t>
  </si>
  <si>
    <t xml:space="preserve">鄧穎丰  </t>
  </si>
  <si>
    <t xml:space="preserve">鄧龍威  </t>
  </si>
  <si>
    <t>9037</t>
  </si>
  <si>
    <t xml:space="preserve">醉竹居士  </t>
  </si>
  <si>
    <t>9513</t>
  </si>
  <si>
    <t xml:space="preserve">鋒嘯箭雨  </t>
  </si>
  <si>
    <t>1649</t>
  </si>
  <si>
    <t xml:space="preserve">閱文集團  </t>
  </si>
  <si>
    <t>5992, 12651</t>
  </si>
  <si>
    <t xml:space="preserve">鞏心紅  </t>
  </si>
  <si>
    <t>2457</t>
  </si>
  <si>
    <t xml:space="preserve">魯云  </t>
  </si>
  <si>
    <t>12316</t>
  </si>
  <si>
    <t xml:space="preserve">魯吉  </t>
  </si>
  <si>
    <t>7991</t>
  </si>
  <si>
    <t xml:space="preserve">魯迅  </t>
  </si>
  <si>
    <t>2705</t>
  </si>
  <si>
    <t xml:space="preserve">魯南  </t>
  </si>
  <si>
    <t>2706</t>
  </si>
  <si>
    <t xml:space="preserve">魯德安  </t>
  </si>
  <si>
    <t xml:space="preserve">魯燕萍  </t>
  </si>
  <si>
    <t>11530</t>
  </si>
  <si>
    <t xml:space="preserve">黎小燕  </t>
  </si>
  <si>
    <t>1441</t>
  </si>
  <si>
    <t xml:space="preserve">黎文基  </t>
  </si>
  <si>
    <t>8442, 11998</t>
  </si>
  <si>
    <t xml:space="preserve">黎月華  </t>
  </si>
  <si>
    <t xml:space="preserve">黎木白  </t>
  </si>
  <si>
    <t xml:space="preserve">黎民表  </t>
  </si>
  <si>
    <t xml:space="preserve">黎永錦  </t>
  </si>
  <si>
    <t>1128, 2538, 9697</t>
  </si>
  <si>
    <t xml:space="preserve">黎志邦  </t>
  </si>
  <si>
    <t>8758</t>
  </si>
  <si>
    <t xml:space="preserve">黎佩珊  </t>
  </si>
  <si>
    <t>9643</t>
  </si>
  <si>
    <t xml:space="preserve">黎明  </t>
  </si>
  <si>
    <t xml:space="preserve">黎秉劼  </t>
  </si>
  <si>
    <t xml:space="preserve">黎若曦  </t>
  </si>
  <si>
    <t>8816</t>
  </si>
  <si>
    <t xml:space="preserve">黎家焯  </t>
  </si>
  <si>
    <t>2794</t>
  </si>
  <si>
    <t xml:space="preserve">黎國器  </t>
  </si>
  <si>
    <t>4611</t>
  </si>
  <si>
    <t xml:space="preserve">黎淑怡  </t>
  </si>
  <si>
    <t>9024, 9254</t>
  </si>
  <si>
    <t xml:space="preserve">黎景鎏  </t>
  </si>
  <si>
    <t>9008</t>
  </si>
  <si>
    <t xml:space="preserve">黎智英  </t>
  </si>
  <si>
    <t>11928</t>
  </si>
  <si>
    <t xml:space="preserve">黎楊惠玲  </t>
  </si>
  <si>
    <t>4803</t>
  </si>
  <si>
    <t xml:space="preserve">黎鳳棋  </t>
  </si>
  <si>
    <t>9066-9067</t>
  </si>
  <si>
    <t xml:space="preserve">黎毅  </t>
  </si>
  <si>
    <t>4824</t>
  </si>
  <si>
    <t xml:space="preserve">黎潤芬  </t>
  </si>
  <si>
    <t>6157</t>
  </si>
  <si>
    <t xml:space="preserve">黎潔玲  </t>
  </si>
  <si>
    <t>1274</t>
  </si>
  <si>
    <t xml:space="preserve">黎錦兒  </t>
  </si>
  <si>
    <t>5766</t>
  </si>
  <si>
    <t xml:space="preserve">墨說  </t>
  </si>
  <si>
    <t>1585, 5366, 8629</t>
  </si>
  <si>
    <t xml:space="preserve">滕張佳音  </t>
  </si>
  <si>
    <t>2281</t>
  </si>
  <si>
    <t xml:space="preserve">緱軍安  </t>
  </si>
  <si>
    <t xml:space="preserve">閬中市歷史文化名城研究會  </t>
  </si>
  <si>
    <t>8005</t>
  </si>
  <si>
    <t>十六畫</t>
  </si>
  <si>
    <t xml:space="preserve">壁華  </t>
  </si>
  <si>
    <t>9419</t>
  </si>
  <si>
    <t xml:space="preserve">學研(香港)編輯室  </t>
  </si>
  <si>
    <t>2934</t>
  </si>
  <si>
    <t xml:space="preserve">曉帆  </t>
  </si>
  <si>
    <t>1863</t>
  </si>
  <si>
    <t xml:space="preserve">曉華  </t>
  </si>
  <si>
    <t>2309</t>
  </si>
  <si>
    <t xml:space="preserve">橘賢一  </t>
  </si>
  <si>
    <t xml:space="preserve">橫洲綠化帶發展關注組  </t>
  </si>
  <si>
    <t>8104</t>
  </si>
  <si>
    <t xml:space="preserve">樺  </t>
  </si>
  <si>
    <t>1368, 4750, 7562, 11576, 12448</t>
  </si>
  <si>
    <t xml:space="preserve">橋口リカ  </t>
  </si>
  <si>
    <t>11583</t>
  </si>
  <si>
    <t xml:space="preserve">橋本司  </t>
  </si>
  <si>
    <t>8087</t>
  </si>
  <si>
    <t xml:space="preserve">機會  </t>
  </si>
  <si>
    <t>1684</t>
  </si>
  <si>
    <t xml:space="preserve">澤渡海音  </t>
  </si>
  <si>
    <t>7941</t>
  </si>
  <si>
    <t xml:space="preserve">澳洲成峰高教集團有限公司  </t>
  </si>
  <si>
    <t>12699</t>
  </si>
  <si>
    <t xml:space="preserve">熹豬  </t>
  </si>
  <si>
    <t xml:space="preserve">燕男  </t>
  </si>
  <si>
    <t>2865, 9636, 12778</t>
  </si>
  <si>
    <t xml:space="preserve">燕軍  </t>
  </si>
  <si>
    <t>4637, 5432</t>
  </si>
  <si>
    <t xml:space="preserve">盧文敏  </t>
  </si>
  <si>
    <t>12311</t>
  </si>
  <si>
    <t xml:space="preserve">盧安迪  </t>
  </si>
  <si>
    <t>1520</t>
  </si>
  <si>
    <t xml:space="preserve">盧希皿  </t>
  </si>
  <si>
    <t xml:space="preserve">盧秀敏  </t>
  </si>
  <si>
    <t>11731</t>
  </si>
  <si>
    <t xml:space="preserve">盧峰  </t>
  </si>
  <si>
    <t>4761, 5926, 6000</t>
  </si>
  <si>
    <t xml:space="preserve">盧偉力  </t>
  </si>
  <si>
    <t>1309</t>
  </si>
  <si>
    <t xml:space="preserve">盧淑櫻  </t>
  </si>
  <si>
    <t>4815</t>
  </si>
  <si>
    <t xml:space="preserve">盧紹康  </t>
  </si>
  <si>
    <t>11682</t>
  </si>
  <si>
    <t xml:space="preserve">盧惠銓  </t>
  </si>
  <si>
    <t>2827</t>
  </si>
  <si>
    <t xml:space="preserve">盧斯達  </t>
  </si>
  <si>
    <t>8181</t>
  </si>
  <si>
    <t xml:space="preserve">盧普  </t>
  </si>
  <si>
    <t xml:space="preserve">盧當應  </t>
  </si>
  <si>
    <t xml:space="preserve">盧嘉勒  </t>
  </si>
  <si>
    <t>5057</t>
  </si>
  <si>
    <t xml:space="preserve">盧曉兒  </t>
  </si>
  <si>
    <t xml:space="preserve">盧樹楠  </t>
  </si>
  <si>
    <t>1980</t>
  </si>
  <si>
    <t xml:space="preserve">盧樸川  </t>
  </si>
  <si>
    <t>2397-2399, 5697-5699</t>
  </si>
  <si>
    <t xml:space="preserve">盧燕華  </t>
  </si>
  <si>
    <t xml:space="preserve">盧錦彬  </t>
  </si>
  <si>
    <t xml:space="preserve">盧禧年  </t>
  </si>
  <si>
    <t xml:space="preserve">盧耀文  </t>
  </si>
  <si>
    <t>1870</t>
  </si>
  <si>
    <t xml:space="preserve">磨劍  </t>
  </si>
  <si>
    <t>9674</t>
  </si>
  <si>
    <t xml:space="preserve">積奇梨  </t>
  </si>
  <si>
    <t>11385</t>
  </si>
  <si>
    <t xml:space="preserve">穆晟  </t>
  </si>
  <si>
    <t>5831</t>
  </si>
  <si>
    <t xml:space="preserve">翱宇  </t>
  </si>
  <si>
    <t>2792</t>
  </si>
  <si>
    <t xml:space="preserve">興華港口控股有限公司  </t>
  </si>
  <si>
    <t>6024</t>
  </si>
  <si>
    <t xml:space="preserve">興證國際金融集團有限公司  </t>
  </si>
  <si>
    <t>6025</t>
  </si>
  <si>
    <t xml:space="preserve">蕭三  </t>
  </si>
  <si>
    <t xml:space="preserve">蕭辰倢  </t>
  </si>
  <si>
    <t>2747, 5132, 9290, 11896, 12095, 12545</t>
  </si>
  <si>
    <t xml:space="preserve">蕭始迪  </t>
  </si>
  <si>
    <t>11375</t>
  </si>
  <si>
    <t xml:space="preserve">蕭俊熹  </t>
  </si>
  <si>
    <t>6171</t>
  </si>
  <si>
    <t xml:space="preserve">蕭若元  </t>
  </si>
  <si>
    <t>6026</t>
  </si>
  <si>
    <t xml:space="preserve">蕭敏  </t>
  </si>
  <si>
    <t>1367, 1369, 2046, 4758, 5705, 11391</t>
  </si>
  <si>
    <t xml:space="preserve">蕭傑  </t>
  </si>
  <si>
    <t>8451</t>
  </si>
  <si>
    <t xml:space="preserve">蕭然  </t>
  </si>
  <si>
    <t>8739</t>
  </si>
  <si>
    <t xml:space="preserve">蕭裕揚  </t>
  </si>
  <si>
    <t xml:space="preserve">蕭雲菁  </t>
  </si>
  <si>
    <t>1262, 1310, 1356, 5064, 6166, 11401</t>
  </si>
  <si>
    <t xml:space="preserve">蕭暉榮  </t>
  </si>
  <si>
    <t>6027</t>
  </si>
  <si>
    <t xml:space="preserve">蕭瑜  </t>
  </si>
  <si>
    <t xml:space="preserve">蕭壽華  </t>
  </si>
  <si>
    <t>9049</t>
  </si>
  <si>
    <t xml:space="preserve">蕭潔珊  </t>
  </si>
  <si>
    <t xml:space="preserve">蕭默  </t>
  </si>
  <si>
    <t xml:space="preserve">親子頭條編輯部  </t>
  </si>
  <si>
    <t xml:space="preserve">貓十字  </t>
  </si>
  <si>
    <t>8938-8943, 12351</t>
  </si>
  <si>
    <t xml:space="preserve">貓奴2號Fifi  </t>
  </si>
  <si>
    <t>8083, 8450, 9401</t>
  </si>
  <si>
    <t xml:space="preserve">貓先生  </t>
  </si>
  <si>
    <t>12312</t>
  </si>
  <si>
    <t xml:space="preserve">貓叔  </t>
  </si>
  <si>
    <t>9525</t>
  </si>
  <si>
    <t xml:space="preserve">貓珊  </t>
  </si>
  <si>
    <t>5555</t>
  </si>
  <si>
    <t xml:space="preserve">貓貓拖車  </t>
  </si>
  <si>
    <t>8299</t>
  </si>
  <si>
    <t xml:space="preserve">賴成恩  </t>
  </si>
  <si>
    <t xml:space="preserve">賴宗荃  </t>
  </si>
  <si>
    <t>9165</t>
  </si>
  <si>
    <t xml:space="preserve">賴承忠  </t>
  </si>
  <si>
    <t>7451, 8032</t>
  </si>
  <si>
    <t xml:space="preserve">賴品超  </t>
  </si>
  <si>
    <t>2675, 5460</t>
  </si>
  <si>
    <t xml:space="preserve">賴柏諭  </t>
  </si>
  <si>
    <t>5685</t>
  </si>
  <si>
    <t xml:space="preserve">賴峻儒  </t>
  </si>
  <si>
    <t>5865, 6006-6007, 6188, 6197</t>
  </si>
  <si>
    <t xml:space="preserve">賴庭筠  </t>
  </si>
  <si>
    <t xml:space="preserve">賴海暉  </t>
  </si>
  <si>
    <t>4921, 4926, 4956, 5552, 5625-5626, 5734, 5810, 5826, 5974, 6198</t>
  </si>
  <si>
    <t xml:space="preserve">賴惠鈴  </t>
  </si>
  <si>
    <t xml:space="preserve">賴嘉瑤  </t>
  </si>
  <si>
    <t xml:space="preserve">賴礎賢  </t>
  </si>
  <si>
    <t>5402-5403, 8321, 8326</t>
  </si>
  <si>
    <t xml:space="preserve">錢百治  </t>
  </si>
  <si>
    <t xml:space="preserve">錢志剛  </t>
  </si>
  <si>
    <t>11475</t>
  </si>
  <si>
    <t xml:space="preserve">錢志健  </t>
  </si>
  <si>
    <t>5382, 12168</t>
  </si>
  <si>
    <t xml:space="preserve">錢佳燮  </t>
  </si>
  <si>
    <t>2710</t>
  </si>
  <si>
    <t xml:space="preserve">錢佩佩  </t>
  </si>
  <si>
    <t>9735</t>
  </si>
  <si>
    <t xml:space="preserve">錢南秀  </t>
  </si>
  <si>
    <t xml:space="preserve">錢維德  </t>
  </si>
  <si>
    <t>2379</t>
  </si>
  <si>
    <t xml:space="preserve">錢德順  </t>
  </si>
  <si>
    <t xml:space="preserve">錫巴斯陳欣  </t>
  </si>
  <si>
    <t>1313-1314, 2713-2716, 2955-2958, 2972, 2975</t>
  </si>
  <si>
    <t xml:space="preserve">錦鯉、金魚魚缸飼養法製作委員會  </t>
  </si>
  <si>
    <t>2747</t>
  </si>
  <si>
    <t xml:space="preserve">閻祟年  </t>
  </si>
  <si>
    <t>5469</t>
  </si>
  <si>
    <t xml:space="preserve">閻崇年  </t>
  </si>
  <si>
    <t>8915</t>
  </si>
  <si>
    <t xml:space="preserve">霍玉蓮  </t>
  </si>
  <si>
    <t xml:space="preserve">霍法蘭  </t>
  </si>
  <si>
    <t xml:space="preserve">霍韜晦  </t>
  </si>
  <si>
    <t>6036</t>
  </si>
  <si>
    <t xml:space="preserve">靛  </t>
  </si>
  <si>
    <t>1260, 11511</t>
  </si>
  <si>
    <t xml:space="preserve">靜宜  </t>
  </si>
  <si>
    <t>4546, 5278</t>
  </si>
  <si>
    <t xml:space="preserve">駱思嘉  </t>
  </si>
  <si>
    <t>2654</t>
  </si>
  <si>
    <t xml:space="preserve">駱培華  </t>
  </si>
  <si>
    <t>9478</t>
  </si>
  <si>
    <t xml:space="preserve">駱愉  </t>
  </si>
  <si>
    <t>2709</t>
  </si>
  <si>
    <t xml:space="preserve">駱嘉進  </t>
  </si>
  <si>
    <t>8320, 9218</t>
  </si>
  <si>
    <t xml:space="preserve">駱嘉禧  </t>
  </si>
  <si>
    <t>8320</t>
  </si>
  <si>
    <t xml:space="preserve">駱德恩  </t>
  </si>
  <si>
    <t>5376</t>
  </si>
  <si>
    <t xml:space="preserve">駱錦芬  </t>
  </si>
  <si>
    <t>5477</t>
  </si>
  <si>
    <t xml:space="preserve">駱鴻銘  </t>
  </si>
  <si>
    <t>9149</t>
  </si>
  <si>
    <t xml:space="preserve">駱觀  </t>
  </si>
  <si>
    <t>5096</t>
  </si>
  <si>
    <t xml:space="preserve">鮑居盛  </t>
  </si>
  <si>
    <t>8507</t>
  </si>
  <si>
    <t xml:space="preserve">鮑許冰清  </t>
  </si>
  <si>
    <t>8109, 8150, 8371, 9146-9147, 9150-9151</t>
  </si>
  <si>
    <t xml:space="preserve">鮑會園  </t>
  </si>
  <si>
    <t>2548</t>
  </si>
  <si>
    <t xml:space="preserve">鮑維均  </t>
  </si>
  <si>
    <t>8398, 8502</t>
  </si>
  <si>
    <t xml:space="preserve">鮑靜靜  </t>
  </si>
  <si>
    <t>2967</t>
  </si>
  <si>
    <t xml:space="preserve">鮑觀海  </t>
  </si>
  <si>
    <t>8829</t>
  </si>
  <si>
    <t xml:space="preserve">默泉  </t>
  </si>
  <si>
    <t>1982</t>
  </si>
  <si>
    <t xml:space="preserve">默雷居士  </t>
  </si>
  <si>
    <t xml:space="preserve">龍光地產控股有限公司  </t>
  </si>
  <si>
    <t>9498</t>
  </si>
  <si>
    <t xml:space="preserve">龍東姬  </t>
  </si>
  <si>
    <t xml:space="preserve">龍金發  </t>
  </si>
  <si>
    <t>5089</t>
  </si>
  <si>
    <t xml:space="preserve">龍俊榮  </t>
  </si>
  <si>
    <t xml:space="preserve">龍胡啟芬  </t>
  </si>
  <si>
    <t>1977</t>
  </si>
  <si>
    <t xml:space="preserve">龍飛  </t>
  </si>
  <si>
    <t>7802</t>
  </si>
  <si>
    <t xml:space="preserve">龍恩海  </t>
  </si>
  <si>
    <t>2491</t>
  </si>
  <si>
    <t xml:space="preserve">龍曼倩  </t>
  </si>
  <si>
    <t>1447</t>
  </si>
  <si>
    <t xml:space="preserve">龍將軍  </t>
  </si>
  <si>
    <t>8475</t>
  </si>
  <si>
    <t xml:space="preserve">龍集添  </t>
  </si>
  <si>
    <t>6042</t>
  </si>
  <si>
    <t xml:space="preserve">龍源電力集團股份有限公司  </t>
  </si>
  <si>
    <t>6043, 9514</t>
  </si>
  <si>
    <t xml:space="preserve">龍聖  </t>
  </si>
  <si>
    <t xml:space="preserve">龍精亮  </t>
  </si>
  <si>
    <t>8176</t>
  </si>
  <si>
    <t xml:space="preserve">龍劍輝  </t>
  </si>
  <si>
    <t>1679</t>
  </si>
  <si>
    <t xml:space="preserve">龍震天  </t>
  </si>
  <si>
    <t>1101, 1469, 1807, 2589, 2938</t>
  </si>
  <si>
    <t xml:space="preserve">龍應台  </t>
  </si>
  <si>
    <t>4686</t>
  </si>
  <si>
    <t xml:space="preserve">龍薩娘波尊者  </t>
  </si>
  <si>
    <t xml:space="preserve">龍灣區民族宗教事務局  </t>
  </si>
  <si>
    <t>2780</t>
  </si>
  <si>
    <t xml:space="preserve">龍灣區民間信仰文化研究會  </t>
  </si>
  <si>
    <t xml:space="preserve">龍灣區道教協會  </t>
  </si>
  <si>
    <t xml:space="preserve">燊蒂  </t>
  </si>
  <si>
    <t>12063</t>
  </si>
  <si>
    <t xml:space="preserve">禤世聰  </t>
  </si>
  <si>
    <t>5795, 12513-12514</t>
  </si>
  <si>
    <t xml:space="preserve">禤浩榮  </t>
  </si>
  <si>
    <t>4519</t>
  </si>
  <si>
    <t xml:space="preserve">禤紹燦  </t>
  </si>
  <si>
    <t>1283</t>
  </si>
  <si>
    <t xml:space="preserve">諶耕  </t>
  </si>
  <si>
    <t>9536</t>
  </si>
  <si>
    <t>十七畫</t>
  </si>
  <si>
    <t xml:space="preserve">勵晶太平洋集團有限公司  </t>
  </si>
  <si>
    <t>9517</t>
  </si>
  <si>
    <t xml:space="preserve">應芬芳  </t>
  </si>
  <si>
    <t>5836, 9257, 9681</t>
  </si>
  <si>
    <t xml:space="preserve">戴Sir  </t>
  </si>
  <si>
    <t>7495</t>
  </si>
  <si>
    <t xml:space="preserve">戴之堯  </t>
  </si>
  <si>
    <t>5274</t>
  </si>
  <si>
    <t xml:space="preserve">戴文彬  </t>
  </si>
  <si>
    <t>9521</t>
  </si>
  <si>
    <t xml:space="preserve">戴存安  </t>
  </si>
  <si>
    <t>9520</t>
  </si>
  <si>
    <t xml:space="preserve">戴其蒼  </t>
  </si>
  <si>
    <t>2782</t>
  </si>
  <si>
    <t xml:space="preserve">戴尚岭  </t>
  </si>
  <si>
    <t>12008</t>
  </si>
  <si>
    <t xml:space="preserve">戴保倫  </t>
  </si>
  <si>
    <t>5037, 5065, 6098, 11572, 11884, 12184</t>
  </si>
  <si>
    <t xml:space="preserve">戴美豐  </t>
  </si>
  <si>
    <t xml:space="preserve">戴浩輝  </t>
  </si>
  <si>
    <t>1777, 1790, 2076, 2078, 2476, 2482</t>
  </si>
  <si>
    <t xml:space="preserve">戴健暉  </t>
  </si>
  <si>
    <t>1040, 11830</t>
  </si>
  <si>
    <t xml:space="preserve">戴景賢  </t>
  </si>
  <si>
    <t>11737</t>
  </si>
  <si>
    <t xml:space="preserve">戴慶賢  </t>
  </si>
  <si>
    <t xml:space="preserve">戴燕儀  </t>
  </si>
  <si>
    <t xml:space="preserve">戴麗絲  </t>
  </si>
  <si>
    <t>1097, 1751</t>
  </si>
  <si>
    <t xml:space="preserve">澀澤光  </t>
  </si>
  <si>
    <t>4851</t>
  </si>
  <si>
    <t xml:space="preserve">爵爵  </t>
  </si>
  <si>
    <t xml:space="preserve">環球醫療金融與技術咨詢服務有限公司  </t>
  </si>
  <si>
    <t>6054</t>
  </si>
  <si>
    <t xml:space="preserve">聯想集團有限公司  </t>
  </si>
  <si>
    <t>9537</t>
  </si>
  <si>
    <t xml:space="preserve">臨川山人  </t>
  </si>
  <si>
    <t>8369</t>
  </si>
  <si>
    <t xml:space="preserve">薛亞東  </t>
  </si>
  <si>
    <t xml:space="preserve">薛金山  </t>
  </si>
  <si>
    <t>1277</t>
  </si>
  <si>
    <t xml:space="preserve">薛浩然  </t>
  </si>
  <si>
    <t>1229</t>
  </si>
  <si>
    <t xml:space="preserve">薛裕霖  </t>
  </si>
  <si>
    <t>9018, 12375, 12379, 12382-12383, 12387-12388, 12391-12393, 12395-12398, 12401-12407</t>
  </si>
  <si>
    <t xml:space="preserve">薛進財  </t>
  </si>
  <si>
    <t>5364</t>
  </si>
  <si>
    <t xml:space="preserve">薛樹森  </t>
  </si>
  <si>
    <t>2797</t>
  </si>
  <si>
    <t xml:space="preserve">薛霞霞  </t>
  </si>
  <si>
    <t xml:space="preserve">薛豐  </t>
  </si>
  <si>
    <t xml:space="preserve">謝子元  </t>
  </si>
  <si>
    <t xml:space="preserve">謝天振  </t>
  </si>
  <si>
    <t>1984</t>
  </si>
  <si>
    <t xml:space="preserve">謝田  </t>
  </si>
  <si>
    <t>1059-1060</t>
  </si>
  <si>
    <t xml:space="preserve">謝名一  </t>
  </si>
  <si>
    <t>8088</t>
  </si>
  <si>
    <t xml:space="preserve">謝旭江  </t>
  </si>
  <si>
    <t>7772</t>
  </si>
  <si>
    <t xml:space="preserve">謝旭昇  </t>
  </si>
  <si>
    <t>11925</t>
  </si>
  <si>
    <t xml:space="preserve">謝有才  </t>
  </si>
  <si>
    <t>2800</t>
  </si>
  <si>
    <t xml:space="preserve">謝汝萍  </t>
  </si>
  <si>
    <t xml:space="preserve">謝克平  </t>
  </si>
  <si>
    <t>4725</t>
  </si>
  <si>
    <t xml:space="preserve">謝志峰  </t>
  </si>
  <si>
    <t xml:space="preserve">謝秀富  </t>
  </si>
  <si>
    <t>1374</t>
  </si>
  <si>
    <t xml:space="preserve">謝言  </t>
  </si>
  <si>
    <t>2168</t>
  </si>
  <si>
    <t xml:space="preserve">謝武彰  </t>
  </si>
  <si>
    <t xml:space="preserve">謝亭亭  </t>
  </si>
  <si>
    <t xml:space="preserve">謝亮  </t>
  </si>
  <si>
    <t>2787</t>
  </si>
  <si>
    <t xml:space="preserve">謝紅霞  </t>
  </si>
  <si>
    <t>4577, 5572</t>
  </si>
  <si>
    <t xml:space="preserve">謝娜娜  </t>
  </si>
  <si>
    <t xml:space="preserve">謝家駒  </t>
  </si>
  <si>
    <t>2551</t>
  </si>
  <si>
    <t xml:space="preserve">謝敏干  </t>
  </si>
  <si>
    <t>2670, 4513, 4609</t>
  </si>
  <si>
    <t xml:space="preserve">謝梓瑩  </t>
  </si>
  <si>
    <t>11926</t>
  </si>
  <si>
    <t xml:space="preserve">謝淏嵐  </t>
  </si>
  <si>
    <t>11937</t>
  </si>
  <si>
    <t xml:space="preserve">謝惠瑜  </t>
  </si>
  <si>
    <t>9217</t>
  </si>
  <si>
    <t xml:space="preserve">謝景芬  </t>
  </si>
  <si>
    <t>12053</t>
  </si>
  <si>
    <t xml:space="preserve">謝景霞  </t>
  </si>
  <si>
    <t>5619</t>
  </si>
  <si>
    <t xml:space="preserve">謝森龍異  </t>
  </si>
  <si>
    <t>8554</t>
  </si>
  <si>
    <t xml:space="preserve">謝詠恩  </t>
  </si>
  <si>
    <t>1041, 4476</t>
  </si>
  <si>
    <t xml:space="preserve">謝傳清  </t>
  </si>
  <si>
    <t xml:space="preserve">謝意樹  </t>
  </si>
  <si>
    <t>5855</t>
  </si>
  <si>
    <t xml:space="preserve">謝煒珞  </t>
  </si>
  <si>
    <t xml:space="preserve">謝爾丹  </t>
  </si>
  <si>
    <t>4774</t>
  </si>
  <si>
    <t xml:space="preserve">謝翠琪  </t>
  </si>
  <si>
    <t xml:space="preserve">謝遜  </t>
  </si>
  <si>
    <t>8338</t>
  </si>
  <si>
    <t xml:space="preserve">謝潤保  </t>
  </si>
  <si>
    <t xml:space="preserve">謝潔欣  </t>
  </si>
  <si>
    <t xml:space="preserve">謝冀華  </t>
  </si>
  <si>
    <t>6191, 6204, 11376, 11604, 11653-11655, 11735, 12150-12155, 12289, 12519, 12687-12694, 12724, 12825-12829, 12841-12849, 12853-12858</t>
  </si>
  <si>
    <t xml:space="preserve">謝曉沁  </t>
  </si>
  <si>
    <t xml:space="preserve">謝燕永  </t>
  </si>
  <si>
    <t>11405-11406</t>
  </si>
  <si>
    <t xml:space="preserve">謝繼忠  </t>
  </si>
  <si>
    <t>4550</t>
  </si>
  <si>
    <t xml:space="preserve">謝曬皮  </t>
  </si>
  <si>
    <t>8191</t>
  </si>
  <si>
    <t xml:space="preserve">賽馬會安寧頌  </t>
  </si>
  <si>
    <t>7792-7794</t>
  </si>
  <si>
    <t xml:space="preserve">醜小鴨咖啡師訓練中心  </t>
  </si>
  <si>
    <t>2804, 11849</t>
  </si>
  <si>
    <t xml:space="preserve">鍾子樂  </t>
  </si>
  <si>
    <t xml:space="preserve">鍾卉  </t>
  </si>
  <si>
    <t>1521</t>
  </si>
  <si>
    <t xml:space="preserve">鍾成泉  </t>
  </si>
  <si>
    <t>5675</t>
  </si>
  <si>
    <t xml:space="preserve">鍾灼輝  </t>
  </si>
  <si>
    <t>8709-8710</t>
  </si>
  <si>
    <t xml:space="preserve">鍾叔河  </t>
  </si>
  <si>
    <t>1665-1666</t>
  </si>
  <si>
    <t xml:space="preserve">鍾承志  </t>
  </si>
  <si>
    <t>8182, 9226, 11794</t>
  </si>
  <si>
    <t xml:space="preserve">鍾杰華  </t>
  </si>
  <si>
    <t xml:space="preserve">鍾春根  </t>
  </si>
  <si>
    <t>1782</t>
  </si>
  <si>
    <t xml:space="preserve">鍾家輝  </t>
  </si>
  <si>
    <t>11675</t>
  </si>
  <si>
    <t xml:space="preserve">鍾浩然  </t>
  </si>
  <si>
    <t>8418</t>
  </si>
  <si>
    <t xml:space="preserve">鍾記  </t>
  </si>
  <si>
    <t>6158, 12532</t>
  </si>
  <si>
    <t xml:space="preserve">鍾偉民  </t>
  </si>
  <si>
    <t>4446, 5270</t>
  </si>
  <si>
    <t xml:space="preserve">鍾偉成  </t>
  </si>
  <si>
    <t xml:space="preserve">鍾國強  </t>
  </si>
  <si>
    <t>1754</t>
  </si>
  <si>
    <t xml:space="preserve">鍾華楠  </t>
  </si>
  <si>
    <t>2011</t>
  </si>
  <si>
    <t xml:space="preserve">鍾瑞軍  </t>
  </si>
  <si>
    <t>4894</t>
  </si>
  <si>
    <t xml:space="preserve">鍾義參  </t>
  </si>
  <si>
    <t>5381</t>
  </si>
  <si>
    <t xml:space="preserve">鍾嘉陵  </t>
  </si>
  <si>
    <t>1805</t>
  </si>
  <si>
    <t xml:space="preserve">鍾嘉惠  </t>
  </si>
  <si>
    <t>4851, 6038, 6167, 8769, 9526</t>
  </si>
  <si>
    <t xml:space="preserve">鍾嘉瑩  </t>
  </si>
  <si>
    <t xml:space="preserve">鍾樂仁  </t>
  </si>
  <si>
    <t>11611-11613, 11635-11637</t>
  </si>
  <si>
    <t xml:space="preserve">鍾燕齊  </t>
  </si>
  <si>
    <t>7813</t>
  </si>
  <si>
    <t xml:space="preserve">鍾瀚章  </t>
  </si>
  <si>
    <t>1223-1224</t>
  </si>
  <si>
    <t xml:space="preserve">鍾寶強  </t>
  </si>
  <si>
    <t>9563</t>
  </si>
  <si>
    <t xml:space="preserve">鍾繼源  </t>
  </si>
  <si>
    <t>1039</t>
  </si>
  <si>
    <t xml:space="preserve">鍾耀榮  </t>
  </si>
  <si>
    <t xml:space="preserve">鍾耀興  </t>
  </si>
  <si>
    <t>12536</t>
  </si>
  <si>
    <t xml:space="preserve">隱名基督徒  </t>
  </si>
  <si>
    <t>2871</t>
  </si>
  <si>
    <t xml:space="preserve">韓小霞  </t>
  </si>
  <si>
    <t>5359</t>
  </si>
  <si>
    <t xml:space="preserve">韓弘  </t>
  </si>
  <si>
    <t xml:space="preserve">韓永波  </t>
  </si>
  <si>
    <t>4765</t>
  </si>
  <si>
    <t xml:space="preserve">韓光省  </t>
  </si>
  <si>
    <t>12367</t>
  </si>
  <si>
    <t xml:space="preserve">韓罡  </t>
  </si>
  <si>
    <t>12217</t>
  </si>
  <si>
    <t xml:space="preserve">韓毓海  </t>
  </si>
  <si>
    <t>4721</t>
  </si>
  <si>
    <t xml:space="preserve">韓磊  </t>
  </si>
  <si>
    <t>1881</t>
  </si>
  <si>
    <t xml:space="preserve">韓凝  </t>
  </si>
  <si>
    <t>1769, 2946</t>
  </si>
  <si>
    <t xml:space="preserve">韓興娥  </t>
  </si>
  <si>
    <t xml:space="preserve">韓靜  </t>
  </si>
  <si>
    <t>5693, 8015</t>
  </si>
  <si>
    <t xml:space="preserve">鮮紹堂  </t>
  </si>
  <si>
    <t xml:space="preserve">鴻紅哥  </t>
  </si>
  <si>
    <t xml:space="preserve">鴻興印刷集團有限公司  </t>
  </si>
  <si>
    <t>6063</t>
  </si>
  <si>
    <t xml:space="preserve">點石工作室  </t>
  </si>
  <si>
    <t>6188, 6200</t>
  </si>
  <si>
    <t xml:space="preserve">黛麗斯國際有限公司  </t>
  </si>
  <si>
    <t>12743</t>
  </si>
  <si>
    <t xml:space="preserve">齋藤廣達  </t>
  </si>
  <si>
    <t>2238</t>
  </si>
  <si>
    <t xml:space="preserve">璐瑤  </t>
  </si>
  <si>
    <t>2037</t>
  </si>
  <si>
    <t xml:space="preserve">鍚巴斯陳欣  </t>
  </si>
  <si>
    <t>2992-2994</t>
  </si>
  <si>
    <t>十八畫</t>
  </si>
  <si>
    <t xml:space="preserve">瞿世鏡  </t>
  </si>
  <si>
    <t>8262</t>
  </si>
  <si>
    <t xml:space="preserve">瞿柘如  </t>
  </si>
  <si>
    <t xml:space="preserve">瞿蛻園  </t>
  </si>
  <si>
    <t>7811, 8843</t>
  </si>
  <si>
    <t xml:space="preserve">簡仲威  </t>
  </si>
  <si>
    <t>2430-2432, 2436-2439, 9089-9092</t>
  </si>
  <si>
    <t xml:space="preserve">簡里英  </t>
  </si>
  <si>
    <t>12108</t>
  </si>
  <si>
    <t>4883</t>
  </si>
  <si>
    <t xml:space="preserve">聶耳  </t>
  </si>
  <si>
    <t>12753</t>
  </si>
  <si>
    <t xml:space="preserve">聶春吾  </t>
  </si>
  <si>
    <t>2818</t>
  </si>
  <si>
    <t xml:space="preserve">聶傑偉  </t>
  </si>
  <si>
    <t>5094</t>
  </si>
  <si>
    <t xml:space="preserve">聶瞳  </t>
  </si>
  <si>
    <t>6034</t>
  </si>
  <si>
    <t xml:space="preserve">聶駿  </t>
  </si>
  <si>
    <t xml:space="preserve">聶蘭芳  </t>
  </si>
  <si>
    <t>12783</t>
  </si>
  <si>
    <t xml:space="preserve">藍心月  </t>
  </si>
  <si>
    <t>7525</t>
  </si>
  <si>
    <t xml:space="preserve">藍色茶香  </t>
  </si>
  <si>
    <t>12449</t>
  </si>
  <si>
    <t xml:space="preserve">藍西  </t>
  </si>
  <si>
    <t>4583</t>
  </si>
  <si>
    <t xml:space="preserve">藍晟  </t>
  </si>
  <si>
    <t>5489, 12322-12327</t>
  </si>
  <si>
    <t xml:space="preserve">藍智敏  </t>
  </si>
  <si>
    <t>7501</t>
  </si>
  <si>
    <t xml:space="preserve">藍漠  </t>
  </si>
  <si>
    <t>1581</t>
  </si>
  <si>
    <t xml:space="preserve">藍橘子  </t>
  </si>
  <si>
    <t>1274, 8386</t>
  </si>
  <si>
    <t xml:space="preserve">藍耀基  </t>
  </si>
  <si>
    <t>8047</t>
  </si>
  <si>
    <t xml:space="preserve">薩巴蒂娜  </t>
  </si>
  <si>
    <t>4457, 5650, 8006, 8477, 12747</t>
    <phoneticPr fontId="1" type="noConversion"/>
  </si>
  <si>
    <t xml:space="preserve">蟲蟲  </t>
  </si>
  <si>
    <t>12005</t>
  </si>
  <si>
    <t xml:space="preserve">豐子愷  </t>
  </si>
  <si>
    <t xml:space="preserve">豐廷華  </t>
  </si>
  <si>
    <t>1241</t>
  </si>
  <si>
    <t xml:space="preserve">醫院管理局  </t>
  </si>
  <si>
    <t xml:space="preserve">顏子鴻  </t>
  </si>
  <si>
    <t>8607, 12120</t>
  </si>
  <si>
    <t xml:space="preserve">顏安娜  </t>
  </si>
  <si>
    <t>5085</t>
  </si>
  <si>
    <t xml:space="preserve">顏米羔  </t>
  </si>
  <si>
    <t xml:space="preserve">顏妤安  </t>
  </si>
  <si>
    <t>1017, 1088, 1366, 4703, 8894, 12060</t>
  </si>
  <si>
    <t xml:space="preserve">顏廷禮  </t>
  </si>
  <si>
    <t>5995</t>
  </si>
  <si>
    <t xml:space="preserve">顏明泓  </t>
  </si>
  <si>
    <t>12762</t>
  </si>
  <si>
    <t xml:space="preserve">顏衛國  </t>
  </si>
  <si>
    <t>5682</t>
  </si>
  <si>
    <t xml:space="preserve">顏燕婷  </t>
  </si>
  <si>
    <t xml:space="preserve">顏靜  </t>
  </si>
  <si>
    <t>1627, 1951</t>
  </si>
  <si>
    <t xml:space="preserve">魏力  </t>
  </si>
  <si>
    <t>11553</t>
  </si>
  <si>
    <t xml:space="preserve">魏守濤  </t>
  </si>
  <si>
    <t>5447, 8746, 12216</t>
  </si>
  <si>
    <t xml:space="preserve">魏啓贊  </t>
  </si>
  <si>
    <t>12574</t>
  </si>
  <si>
    <t xml:space="preserve">魏勇  </t>
  </si>
  <si>
    <t>12471</t>
  </si>
  <si>
    <t xml:space="preserve">魏甡生  </t>
  </si>
  <si>
    <t>12028</t>
  </si>
  <si>
    <t xml:space="preserve">魏凱欣  </t>
  </si>
  <si>
    <t>4947-4948, 6071</t>
  </si>
  <si>
    <t xml:space="preserve">魏堞  </t>
  </si>
  <si>
    <t>2834</t>
  </si>
  <si>
    <t xml:space="preserve">魏傳東  </t>
  </si>
  <si>
    <t>4507</t>
  </si>
  <si>
    <t xml:space="preserve">魏義友  </t>
  </si>
  <si>
    <t xml:space="preserve">魏達志  </t>
  </si>
  <si>
    <t>2835-2836</t>
  </si>
  <si>
    <t xml:space="preserve">魏歌德  </t>
  </si>
  <si>
    <t>8039</t>
  </si>
  <si>
    <t xml:space="preserve">魏曉偉  </t>
  </si>
  <si>
    <t>8584</t>
  </si>
  <si>
    <t xml:space="preserve">鵝王Cliffy  </t>
  </si>
  <si>
    <t>1471, 4932, 8299</t>
  </si>
  <si>
    <t xml:space="preserve">鄺可怡  </t>
  </si>
  <si>
    <t>2356</t>
  </si>
  <si>
    <t xml:space="preserve">鄺俊宇  </t>
  </si>
  <si>
    <t>2802, 9543</t>
  </si>
  <si>
    <t xml:space="preserve">鄺偉志  </t>
  </si>
  <si>
    <t>8107</t>
  </si>
  <si>
    <t xml:space="preserve">鄺偉雄  </t>
  </si>
  <si>
    <t>7580</t>
  </si>
  <si>
    <t xml:space="preserve">鄺彬強  </t>
  </si>
  <si>
    <t>7768-7769</t>
  </si>
  <si>
    <t xml:space="preserve">鄺啟德  </t>
  </si>
  <si>
    <t>2232-2235, 11868</t>
  </si>
  <si>
    <t xml:space="preserve">鄺淑玲  </t>
  </si>
  <si>
    <t>11482</t>
  </si>
  <si>
    <t xml:space="preserve">鄺凱兒  </t>
  </si>
  <si>
    <t xml:space="preserve">鄺智文  </t>
  </si>
  <si>
    <t xml:space="preserve">鄺翠璇  </t>
  </si>
  <si>
    <t>2443-2445</t>
  </si>
  <si>
    <t xml:space="preserve">鄺質方  </t>
  </si>
  <si>
    <t xml:space="preserve">鄺錦賢  </t>
  </si>
  <si>
    <t>9404</t>
  </si>
  <si>
    <t xml:space="preserve">鄺嬡萍  </t>
  </si>
  <si>
    <t>十九畫</t>
  </si>
  <si>
    <t xml:space="preserve">龐一鳴  </t>
  </si>
  <si>
    <t>4989</t>
  </si>
  <si>
    <t xml:space="preserve">龐友海  </t>
  </si>
  <si>
    <t>8928</t>
  </si>
  <si>
    <t xml:space="preserve">龐明  </t>
  </si>
  <si>
    <t xml:space="preserve">龐建民  </t>
  </si>
  <si>
    <t>8376</t>
  </si>
  <si>
    <t xml:space="preserve">龐福祥  </t>
  </si>
  <si>
    <t>5689</t>
  </si>
  <si>
    <t xml:space="preserve">懷仕  </t>
  </si>
  <si>
    <t>8014</t>
  </si>
  <si>
    <t xml:space="preserve">瀟琴  </t>
  </si>
  <si>
    <t xml:space="preserve">羅  </t>
  </si>
  <si>
    <t>8484</t>
  </si>
  <si>
    <t xml:space="preserve">羅乃萱  </t>
  </si>
  <si>
    <t>5370, 7759, 8026, 8768</t>
  </si>
  <si>
    <t xml:space="preserve">羅大倫  </t>
  </si>
  <si>
    <t xml:space="preserve">羅子健  </t>
  </si>
  <si>
    <t>4971</t>
  </si>
  <si>
    <t xml:space="preserve">羅中允  </t>
  </si>
  <si>
    <t>11871</t>
  </si>
  <si>
    <t xml:space="preserve">羅天佑  </t>
  </si>
  <si>
    <t xml:space="preserve">羅天昇  </t>
  </si>
  <si>
    <t>1105, 1238</t>
  </si>
  <si>
    <t xml:space="preserve">羅少亞  </t>
  </si>
  <si>
    <t xml:space="preserve">羅代國  </t>
  </si>
  <si>
    <t>2466</t>
  </si>
  <si>
    <t xml:space="preserve">羅冬陽  </t>
  </si>
  <si>
    <t>6219</t>
  </si>
  <si>
    <t xml:space="preserve">羅永強  </t>
  </si>
  <si>
    <t>7898, 12039</t>
  </si>
  <si>
    <t xml:space="preserve">羅兆榮  </t>
  </si>
  <si>
    <t>1700</t>
  </si>
  <si>
    <t xml:space="preserve">羅明  </t>
  </si>
  <si>
    <t>1539</t>
  </si>
  <si>
    <t xml:space="preserve">羅金殿  </t>
  </si>
  <si>
    <t>12766</t>
  </si>
  <si>
    <t xml:space="preserve">羅金義  </t>
  </si>
  <si>
    <t xml:space="preserve">羅青  </t>
  </si>
  <si>
    <t>9483</t>
  </si>
  <si>
    <t xml:space="preserve">羅冠聰  </t>
  </si>
  <si>
    <t>5560, 8390</t>
  </si>
  <si>
    <t xml:space="preserve">羅剎狂人  </t>
  </si>
  <si>
    <t>11954</t>
  </si>
  <si>
    <t xml:space="preserve">羅思雨  </t>
  </si>
  <si>
    <t xml:space="preserve">羅思敏  </t>
  </si>
  <si>
    <t xml:space="preserve">羅炳生  </t>
  </si>
  <si>
    <t>2785</t>
  </si>
  <si>
    <t xml:space="preserve">羅玳紅  </t>
  </si>
  <si>
    <t>5074</t>
  </si>
  <si>
    <t xml:space="preserve">羅美心  </t>
  </si>
  <si>
    <t>6156</t>
  </si>
  <si>
    <t xml:space="preserve">羅范懿  </t>
  </si>
  <si>
    <t>1219, 11465</t>
  </si>
  <si>
    <t xml:space="preserve">羅凌霄  </t>
  </si>
  <si>
    <t>7791</t>
  </si>
  <si>
    <t xml:space="preserve">羅家豪  </t>
  </si>
  <si>
    <t>2073, 2184</t>
  </si>
  <si>
    <t xml:space="preserve">羅恒威  </t>
  </si>
  <si>
    <t>11933</t>
  </si>
  <si>
    <t xml:space="preserve">羅素霞  </t>
  </si>
  <si>
    <t>12767</t>
  </si>
  <si>
    <t xml:space="preserve">羅素蘭  </t>
  </si>
  <si>
    <t xml:space="preserve">羅偉  </t>
  </si>
  <si>
    <t xml:space="preserve">羅國才  </t>
  </si>
  <si>
    <t xml:space="preserve">羅國生  </t>
  </si>
  <si>
    <t>8599</t>
  </si>
  <si>
    <t xml:space="preserve">羅國洪  </t>
  </si>
  <si>
    <t>8519</t>
  </si>
  <si>
    <t xml:space="preserve">羅捷  </t>
  </si>
  <si>
    <t>7884</t>
  </si>
  <si>
    <t xml:space="preserve">羅敏兒  </t>
  </si>
  <si>
    <t xml:space="preserve">羅敏威  </t>
  </si>
  <si>
    <t>8533</t>
  </si>
  <si>
    <t xml:space="preserve">羅涵之  </t>
  </si>
  <si>
    <t>1950</t>
  </si>
  <si>
    <t xml:space="preserve">羅淑芬  </t>
  </si>
  <si>
    <t>5640</t>
  </si>
  <si>
    <t xml:space="preserve">羅琅  </t>
  </si>
  <si>
    <t>1896</t>
  </si>
  <si>
    <t xml:space="preserve">羅貫中  </t>
  </si>
  <si>
    <t>1077-1078, 5454</t>
  </si>
  <si>
    <t xml:space="preserve">羅章龍  </t>
  </si>
  <si>
    <t>4677</t>
  </si>
  <si>
    <t xml:space="preserve">羅婷  </t>
  </si>
  <si>
    <t>1448-1449</t>
  </si>
  <si>
    <t xml:space="preserve">羅量  </t>
  </si>
  <si>
    <t>9566</t>
  </si>
  <si>
    <t xml:space="preserve">羅雲  </t>
  </si>
  <si>
    <t>2844</t>
  </si>
  <si>
    <t xml:space="preserve">羅楠, 羅曼  </t>
  </si>
  <si>
    <t>1052</t>
  </si>
  <si>
    <t xml:space="preserve">羅嘉怡  </t>
  </si>
  <si>
    <t xml:space="preserve">羅漢生  </t>
  </si>
  <si>
    <t>5259</t>
  </si>
  <si>
    <t xml:space="preserve">羅睿琪  </t>
  </si>
  <si>
    <t>1865, 2220, 2931, 5099, 8490, 8961, 11843</t>
  </si>
  <si>
    <t xml:space="preserve">羅碧芝  </t>
  </si>
  <si>
    <t>8240</t>
  </si>
  <si>
    <t xml:space="preserve">羅綺華  </t>
  </si>
  <si>
    <t xml:space="preserve">羅樂風  </t>
  </si>
  <si>
    <t>1092</t>
  </si>
  <si>
    <t xml:space="preserve">羅樂敏  </t>
  </si>
  <si>
    <t>1518</t>
  </si>
  <si>
    <t xml:space="preserve">羅衛平  </t>
  </si>
  <si>
    <t>8142</t>
  </si>
  <si>
    <t xml:space="preserve">羅賜珍  </t>
  </si>
  <si>
    <t xml:space="preserve">羅學華  </t>
  </si>
  <si>
    <t>6091</t>
  </si>
  <si>
    <t xml:space="preserve">羅曉東  </t>
  </si>
  <si>
    <t>5772</t>
  </si>
  <si>
    <t xml:space="preserve">羅燕  </t>
  </si>
  <si>
    <t xml:space="preserve">羅靜雯  </t>
  </si>
  <si>
    <t>11323</t>
  </si>
  <si>
    <t xml:space="preserve">藝文青編輯室  </t>
  </si>
  <si>
    <t>8946</t>
  </si>
  <si>
    <t xml:space="preserve">藝美生活  </t>
  </si>
  <si>
    <t>1484</t>
  </si>
  <si>
    <t xml:space="preserve">藪野展也  </t>
  </si>
  <si>
    <t>2555, 9263</t>
  </si>
  <si>
    <t xml:space="preserve">藤子‧F‧不二雄  </t>
  </si>
  <si>
    <t>2389</t>
  </si>
  <si>
    <t xml:space="preserve">藤田和日郎  </t>
  </si>
  <si>
    <t>1991-1993, 8632, 9390-9393</t>
  </si>
  <si>
    <t xml:space="preserve">證券及期貨事務監察委員會  </t>
  </si>
  <si>
    <t>9610</t>
  </si>
  <si>
    <t xml:space="preserve">譚乙樺  </t>
  </si>
  <si>
    <t xml:space="preserve">譚以諾  </t>
  </si>
  <si>
    <t xml:space="preserve">譚玉嬋  </t>
  </si>
  <si>
    <t xml:space="preserve">譚兆庭  </t>
  </si>
  <si>
    <t xml:space="preserve">譚汝謙  </t>
  </si>
  <si>
    <t xml:space="preserve">譚自紅  </t>
  </si>
  <si>
    <t>5750</t>
  </si>
  <si>
    <t xml:space="preserve">譚志強  </t>
  </si>
  <si>
    <t>1195</t>
  </si>
  <si>
    <t xml:space="preserve">譚志廣  </t>
  </si>
  <si>
    <t>9470</t>
  </si>
  <si>
    <t xml:space="preserve">譚佩珊  </t>
  </si>
  <si>
    <t xml:space="preserve">譚卓文  </t>
  </si>
  <si>
    <t>7523</t>
  </si>
  <si>
    <t xml:space="preserve">譚昌恒  </t>
  </si>
  <si>
    <t>1492</t>
  </si>
  <si>
    <t xml:space="preserve">譚建新  </t>
  </si>
  <si>
    <t xml:space="preserve">譚英  </t>
  </si>
  <si>
    <t xml:space="preserve">譚凌峰  </t>
  </si>
  <si>
    <t xml:space="preserve">譚展熾  </t>
  </si>
  <si>
    <t>1493</t>
  </si>
  <si>
    <t xml:space="preserve">譚海沅  </t>
  </si>
  <si>
    <t>2631</t>
  </si>
  <si>
    <t xml:space="preserve">譚雪梅  </t>
  </si>
  <si>
    <t>6114</t>
  </si>
  <si>
    <t xml:space="preserve">譚紫樺  </t>
  </si>
  <si>
    <t>1502</t>
  </si>
  <si>
    <t xml:space="preserve">譚愛珍  </t>
  </si>
  <si>
    <t>12344</t>
  </si>
  <si>
    <t xml:space="preserve">譚瑞玲  </t>
  </si>
  <si>
    <t>12579</t>
  </si>
  <si>
    <t xml:space="preserve">譚嘉敏  </t>
  </si>
  <si>
    <t xml:space="preserve">譚潔儀  </t>
  </si>
  <si>
    <t>2269</t>
  </si>
  <si>
    <t xml:space="preserve">譚曉寧  </t>
  </si>
  <si>
    <t>7998</t>
  </si>
  <si>
    <t xml:space="preserve">譚靜芝  </t>
  </si>
  <si>
    <t>5809, 8736, 8744</t>
  </si>
  <si>
    <t xml:space="preserve">譚麗霞  </t>
  </si>
  <si>
    <t>8730</t>
  </si>
  <si>
    <t xml:space="preserve">關兆然  </t>
  </si>
  <si>
    <t xml:space="preserve">關秀娟  </t>
  </si>
  <si>
    <t>8934</t>
  </si>
  <si>
    <t xml:space="preserve">關卓欣  </t>
  </si>
  <si>
    <t>1937, 2520, 2659, 5349</t>
  </si>
  <si>
    <t xml:space="preserve">關長岫  </t>
  </si>
  <si>
    <t>9388</t>
  </si>
  <si>
    <t xml:space="preserve">關保林  </t>
  </si>
  <si>
    <t>8992</t>
  </si>
  <si>
    <t xml:space="preserve">關浩平  </t>
  </si>
  <si>
    <t>7750, 11494</t>
  </si>
  <si>
    <t xml:space="preserve">關偉榮  </t>
  </si>
  <si>
    <t>6030</t>
  </si>
  <si>
    <t xml:space="preserve">關啟文  </t>
  </si>
  <si>
    <t>11555</t>
  </si>
  <si>
    <t xml:space="preserve">關啟安  </t>
  </si>
  <si>
    <t>2741</t>
  </si>
  <si>
    <t xml:space="preserve">關景峰  </t>
  </si>
  <si>
    <t>1324, 1375, 1791, 2029, 2453, 4532, 6060, 6151, 8057, 8640, 11399, 11945, 12256, 12271</t>
  </si>
  <si>
    <t xml:space="preserve">關智權  </t>
  </si>
  <si>
    <t xml:space="preserve">關朝翔  </t>
  </si>
  <si>
    <t>12330</t>
  </si>
  <si>
    <t xml:space="preserve">關詩珮  </t>
  </si>
  <si>
    <t>9640</t>
  </si>
  <si>
    <t xml:space="preserve">關懷廣  </t>
  </si>
  <si>
    <t>5337</t>
  </si>
  <si>
    <t xml:space="preserve">關麗珊  </t>
  </si>
  <si>
    <t>4970, 5396, 6076, 7592, 8301</t>
  </si>
  <si>
    <t xml:space="preserve">關顯彬  </t>
  </si>
  <si>
    <t>8614</t>
  </si>
  <si>
    <t xml:space="preserve">離奇家遮  </t>
  </si>
  <si>
    <t>1089</t>
  </si>
  <si>
    <t xml:space="preserve">離域  </t>
  </si>
  <si>
    <t>4908</t>
  </si>
  <si>
    <t xml:space="preserve">麗珠醫葯集團股份有限公司  </t>
  </si>
  <si>
    <t>9621</t>
  </si>
  <si>
    <t xml:space="preserve">麗珠醫藥集團股份有限公司  </t>
  </si>
  <si>
    <t>12773</t>
  </si>
  <si>
    <t>二十畫</t>
  </si>
  <si>
    <t xml:space="preserve">嚴丹  </t>
  </si>
  <si>
    <t xml:space="preserve">嚴行方  </t>
  </si>
  <si>
    <t>1280-1281, 4693</t>
  </si>
  <si>
    <t xml:space="preserve">嚴志峰  </t>
  </si>
  <si>
    <t>12414</t>
  </si>
  <si>
    <t xml:space="preserve">嚴志雄  </t>
  </si>
  <si>
    <t>8352</t>
  </si>
  <si>
    <t xml:space="preserve">嚴宗院  </t>
  </si>
  <si>
    <t>11852</t>
  </si>
  <si>
    <t xml:space="preserve">嚴忠明  </t>
  </si>
  <si>
    <t>8561</t>
  </si>
  <si>
    <t xml:space="preserve">嚴彥宏  </t>
  </si>
  <si>
    <t>4773</t>
  </si>
  <si>
    <t xml:space="preserve">嚴思敏  </t>
  </si>
  <si>
    <t>1555, 1685, 2555, 2819, 2965, 8143-8144, 8308-8310, 9262-9263, 9700</t>
  </si>
  <si>
    <t xml:space="preserve">嚴為學  </t>
  </si>
  <si>
    <t xml:space="preserve">嚴浩  </t>
  </si>
  <si>
    <t>6100, 7963, 7982, 9622</t>
  </si>
  <si>
    <t xml:space="preserve">嚴海建  </t>
  </si>
  <si>
    <t>6145</t>
  </si>
  <si>
    <t xml:space="preserve">嚴捷  </t>
  </si>
  <si>
    <t xml:space="preserve">嚴淑女  </t>
  </si>
  <si>
    <t>5155, 5654, 5694, 7523, 7596, 7694</t>
  </si>
  <si>
    <t xml:space="preserve">嚴慧明  </t>
  </si>
  <si>
    <t xml:space="preserve">嚴優  </t>
  </si>
  <si>
    <t>9407</t>
  </si>
  <si>
    <t xml:space="preserve">寶金劍  </t>
  </si>
  <si>
    <t xml:space="preserve">寶善老師  </t>
  </si>
  <si>
    <t xml:space="preserve">繼大師  </t>
  </si>
  <si>
    <t>4813, 6009</t>
  </si>
  <si>
    <t xml:space="preserve">蘆哲峰  </t>
  </si>
  <si>
    <t>5076</t>
  </si>
  <si>
    <t xml:space="preserve">蘇一方  </t>
  </si>
  <si>
    <t xml:space="preserve">蘇小泡  </t>
  </si>
  <si>
    <t xml:space="preserve">蘇山  </t>
  </si>
  <si>
    <t>6082</t>
  </si>
  <si>
    <t xml:space="preserve">蘇文顯  </t>
  </si>
  <si>
    <t>6141</t>
  </si>
  <si>
    <t xml:space="preserve">蘇世佐  </t>
  </si>
  <si>
    <t>11616</t>
  </si>
  <si>
    <t xml:space="preserve">蘇民峰  </t>
  </si>
  <si>
    <t>2862, 12777</t>
  </si>
  <si>
    <t xml:space="preserve">蘇佐揚  </t>
  </si>
  <si>
    <t>2820</t>
  </si>
  <si>
    <t xml:space="preserve">蘇志  </t>
  </si>
  <si>
    <t>2279</t>
  </si>
  <si>
    <t xml:space="preserve">蘇秀海  </t>
  </si>
  <si>
    <t xml:space="preserve">蘇里曼  </t>
  </si>
  <si>
    <t xml:space="preserve">蘇泳康  </t>
  </si>
  <si>
    <t>7716</t>
  </si>
  <si>
    <t xml:space="preserve">蘇保忠  </t>
  </si>
  <si>
    <t>5031</t>
  </si>
  <si>
    <t xml:space="preserve">蘇冠強  </t>
  </si>
  <si>
    <t>12603</t>
  </si>
  <si>
    <t xml:space="preserve">蘇紅敏  </t>
  </si>
  <si>
    <t>9279</t>
  </si>
  <si>
    <t xml:space="preserve">蘇美智  </t>
  </si>
  <si>
    <t xml:space="preserve">蘇美璐  </t>
  </si>
  <si>
    <t>8786, 8937</t>
  </si>
  <si>
    <t xml:space="preserve">蘇家興  </t>
  </si>
  <si>
    <t>4767-4771, 11581-11582</t>
  </si>
  <si>
    <t xml:space="preserve">蘇啟莉  </t>
  </si>
  <si>
    <t xml:space="preserve">蘇詠梅  </t>
  </si>
  <si>
    <t xml:space="preserve">蘇淼  </t>
  </si>
  <si>
    <t>2867</t>
  </si>
  <si>
    <t xml:space="preserve">蘇萬興  </t>
  </si>
  <si>
    <t>9542</t>
  </si>
  <si>
    <t xml:space="preserve">蘇聖翔  </t>
  </si>
  <si>
    <t>1038, 2814, 5549, 5777, 9615, 11754, 12474</t>
  </si>
  <si>
    <t xml:space="preserve">蘇暢  </t>
  </si>
  <si>
    <t>2666, 9465</t>
  </si>
  <si>
    <t xml:space="preserve">蘇遠泰  </t>
  </si>
  <si>
    <t xml:space="preserve">蘇廣紅  </t>
  </si>
  <si>
    <t>11820</t>
  </si>
  <si>
    <t xml:space="preserve">蘇慶彬  </t>
  </si>
  <si>
    <t>8508</t>
  </si>
  <si>
    <t xml:space="preserve">蘇慧恩  </t>
  </si>
  <si>
    <t>9637</t>
  </si>
  <si>
    <t xml:space="preserve">蘇濤  </t>
  </si>
  <si>
    <t xml:space="preserve">襪子  </t>
  </si>
  <si>
    <t>9248</t>
  </si>
  <si>
    <t xml:space="preserve">覺明上人  </t>
  </si>
  <si>
    <t>5383</t>
  </si>
  <si>
    <t xml:space="preserve">覺慧居士  </t>
  </si>
  <si>
    <t>8330, 9305</t>
  </si>
  <si>
    <t xml:space="preserve">釋本有  </t>
  </si>
  <si>
    <t>8540</t>
  </si>
  <si>
    <t xml:space="preserve">釋永信  </t>
  </si>
  <si>
    <t>2182</t>
  </si>
  <si>
    <t xml:space="preserve">釋明海  </t>
  </si>
  <si>
    <t>8931, 9530</t>
  </si>
  <si>
    <t xml:space="preserve">釋悟光  </t>
  </si>
  <si>
    <t>7798, 7959, 8132, 8631, 9104-9105, 9120</t>
  </si>
  <si>
    <t xml:space="preserve">釋萬行  </t>
  </si>
  <si>
    <t>5543</t>
  </si>
  <si>
    <t xml:space="preserve">釋覺徹  </t>
  </si>
  <si>
    <t>6143</t>
  </si>
  <si>
    <t xml:space="preserve">鐘一明  </t>
  </si>
  <si>
    <t>1029</t>
  </si>
  <si>
    <t xml:space="preserve">鐘炳南  </t>
  </si>
  <si>
    <t>1779</t>
  </si>
  <si>
    <t xml:space="preserve">鐘海燕  </t>
  </si>
  <si>
    <t>8171, 8977</t>
  </si>
  <si>
    <t xml:space="preserve">鐘雪梅  </t>
  </si>
  <si>
    <t>12812</t>
  </si>
  <si>
    <t xml:space="preserve">鐘暉  </t>
  </si>
  <si>
    <t>2740</t>
  </si>
  <si>
    <t xml:space="preserve">鐘聲  </t>
  </si>
  <si>
    <t>12223</t>
  </si>
  <si>
    <t xml:space="preserve">饒宗頤  </t>
  </si>
  <si>
    <t>2021, 7806, 9040</t>
  </si>
  <si>
    <t xml:space="preserve">饒秉才  </t>
  </si>
  <si>
    <t xml:space="preserve">饒修建  </t>
  </si>
  <si>
    <t>8297</t>
  </si>
  <si>
    <t xml:space="preserve">騰訊控股有限公司  </t>
  </si>
  <si>
    <t>6146, 12781</t>
  </si>
  <si>
    <t>二十一畫</t>
  </si>
  <si>
    <t xml:space="preserve">櫻井弘  </t>
  </si>
  <si>
    <t>5777</t>
  </si>
  <si>
    <t xml:space="preserve">灌木體育編輯組  </t>
  </si>
  <si>
    <t xml:space="preserve">蘭巨生  </t>
  </si>
  <si>
    <t>11947</t>
  </si>
  <si>
    <t xml:space="preserve">蘭泉生  </t>
  </si>
  <si>
    <t>11729</t>
  </si>
  <si>
    <t xml:space="preserve">蘭洋  </t>
  </si>
  <si>
    <t xml:space="preserve">蘭陵笑笑生  </t>
  </si>
  <si>
    <t>11919-11923</t>
  </si>
  <si>
    <t xml:space="preserve">躍典工作室  </t>
  </si>
  <si>
    <t xml:space="preserve">躍飛  </t>
  </si>
  <si>
    <t>4541</t>
  </si>
  <si>
    <t xml:space="preserve">鐵江現貨有限公司  </t>
  </si>
  <si>
    <t>9657</t>
  </si>
  <si>
    <t xml:space="preserve">顧小培  </t>
  </si>
  <si>
    <t>2315</t>
  </si>
  <si>
    <t xml:space="preserve">顧永龍  </t>
  </si>
  <si>
    <t>2276</t>
  </si>
  <si>
    <t xml:space="preserve">顧志翱  </t>
  </si>
  <si>
    <t>1371, 2261, 5204, 8463</t>
  </si>
  <si>
    <t xml:space="preserve">顧易  </t>
  </si>
  <si>
    <t xml:space="preserve">顧國新  </t>
  </si>
  <si>
    <t>2217, 8239</t>
  </si>
  <si>
    <t xml:space="preserve">顧捷  </t>
  </si>
  <si>
    <t>12161</t>
  </si>
  <si>
    <t xml:space="preserve">顧斌  </t>
  </si>
  <si>
    <t xml:space="preserve">顧隨  </t>
  </si>
  <si>
    <t>9633</t>
  </si>
  <si>
    <t xml:space="preserve">鶴崎泉  </t>
  </si>
  <si>
    <t>二十二畫</t>
  </si>
  <si>
    <t xml:space="preserve">權秀珍  </t>
  </si>
  <si>
    <t xml:space="preserve">權朗  </t>
  </si>
  <si>
    <t>2077, 12641</t>
  </si>
  <si>
    <t xml:space="preserve">龔成  </t>
  </si>
  <si>
    <t>1193-1194, 5168, 11442, 12720</t>
  </si>
  <si>
    <t xml:space="preserve">龔侃侃  </t>
  </si>
  <si>
    <t xml:space="preserve">龔房芳  </t>
  </si>
  <si>
    <t xml:space="preserve">龔剛  </t>
  </si>
  <si>
    <t>4623</t>
  </si>
  <si>
    <t xml:space="preserve">龔祖兒  </t>
  </si>
  <si>
    <t>8514</t>
  </si>
  <si>
    <t xml:space="preserve">龔新萍  </t>
  </si>
  <si>
    <t>2947</t>
  </si>
  <si>
    <t xml:space="preserve">龔聖美  </t>
  </si>
  <si>
    <t xml:space="preserve">龔嘉豪  </t>
  </si>
  <si>
    <t>4463</t>
  </si>
  <si>
    <t xml:space="preserve">龔維斌  </t>
  </si>
  <si>
    <t>5164</t>
  </si>
  <si>
    <t xml:space="preserve">驍騰原  </t>
  </si>
  <si>
    <t>2719</t>
  </si>
  <si>
    <t>二十三畫</t>
    <phoneticPr fontId="1" type="noConversion"/>
  </si>
  <si>
    <t xml:space="preserve">蘿拉  </t>
  </si>
  <si>
    <t>二十四畫</t>
  </si>
  <si>
    <t xml:space="preserve">癲夠媽  </t>
  </si>
  <si>
    <t>9250</t>
  </si>
  <si>
    <t xml:space="preserve">靈思  </t>
  </si>
  <si>
    <t xml:space="preserve">靈魂  </t>
  </si>
  <si>
    <t>12485</t>
  </si>
  <si>
    <t xml:space="preserve">靈機文化  </t>
  </si>
  <si>
    <t>9022</t>
  </si>
  <si>
    <t xml:space="preserve">鷹君集團有限公司  </t>
  </si>
  <si>
    <t>6169</t>
  </si>
  <si>
    <t xml:space="preserve">鷹君資產管理(冠君)有限公司  </t>
  </si>
  <si>
    <t>5212</t>
  </si>
  <si>
    <t>二十五畫及其他文字</t>
  </si>
  <si>
    <t xml:space="preserve">觀成法師  </t>
  </si>
  <si>
    <t xml:space="preserve">009  </t>
  </si>
  <si>
    <t>12838</t>
  </si>
  <si>
    <t xml:space="preserve">1% Anthony  </t>
  </si>
  <si>
    <t>2321</t>
  </si>
  <si>
    <t xml:space="preserve">61  </t>
  </si>
  <si>
    <t xml:space="preserve">762  </t>
  </si>
  <si>
    <t>1033</t>
  </si>
  <si>
    <t xml:space="preserve">おおつぼ ほまれ  </t>
  </si>
  <si>
    <t>12182</t>
  </si>
  <si>
    <t xml:space="preserve">かずのすけ  </t>
  </si>
  <si>
    <t>8265</t>
  </si>
  <si>
    <t xml:space="preserve">とよたろう  </t>
  </si>
  <si>
    <t>2777-2778, 9508</t>
  </si>
  <si>
    <t xml:space="preserve">ぴ一太郎左右衛門  </t>
  </si>
  <si>
    <t>4832</t>
  </si>
  <si>
    <t xml:space="preserve">ふじいまさこ  </t>
  </si>
  <si>
    <t>2369</t>
  </si>
  <si>
    <t xml:space="preserve">ぶらんとマガジン社  </t>
  </si>
  <si>
    <t>1356</t>
  </si>
  <si>
    <t xml:space="preserve">タッノコプロ  </t>
  </si>
  <si>
    <t xml:space="preserve">ドラゴン画廊‧リー  </t>
  </si>
  <si>
    <t>9500</t>
  </si>
  <si>
    <t xml:space="preserve">丙理光道長  </t>
  </si>
  <si>
    <t>5453</t>
  </si>
  <si>
    <t xml:space="preserve">冨樫義博  </t>
  </si>
  <si>
    <t>2982, 9708</t>
  </si>
  <si>
    <t xml:space="preserve">凜小花  </t>
  </si>
  <si>
    <t>2082</t>
  </si>
  <si>
    <t xml:space="preserve">坂田阿希子  </t>
  </si>
  <si>
    <t>11869</t>
  </si>
  <si>
    <t xml:space="preserve">《星光》編輯部  </t>
  </si>
  <si>
    <t>9302</t>
  </si>
  <si>
    <t xml:space="preserve">《星島日報》特刊組  </t>
  </si>
  <si>
    <t>7456</t>
  </si>
  <si>
    <t xml:space="preserve">尗之高者  </t>
  </si>
  <si>
    <t>11609</t>
  </si>
  <si>
    <t xml:space="preserve">弐瓶勉  </t>
  </si>
  <si>
    <t>12825-12829</t>
  </si>
  <si>
    <t xml:space="preserve">恒生銀行有限公司  </t>
  </si>
  <si>
    <t>5329, 8567</t>
  </si>
  <si>
    <t xml:space="preserve">恒基陽光資產管理有限公司  </t>
  </si>
  <si>
    <t>12374</t>
  </si>
  <si>
    <t xml:space="preserve">恒隆地產有限公司  </t>
  </si>
  <si>
    <t>5330</t>
  </si>
  <si>
    <t xml:space="preserve">恒隆集團有限公司  </t>
  </si>
  <si>
    <t>5331</t>
  </si>
  <si>
    <t xml:space="preserve">枢やな  </t>
  </si>
  <si>
    <t>12427-12428</t>
  </si>
  <si>
    <t xml:space="preserve">柾朱鷺  </t>
  </si>
  <si>
    <t xml:space="preserve">桜井画門  </t>
  </si>
  <si>
    <t>1651-1653, 8247</t>
  </si>
  <si>
    <t xml:space="preserve">榊卷亮  </t>
  </si>
  <si>
    <t>6167</t>
  </si>
  <si>
    <t xml:space="preserve">樋口大輔  </t>
  </si>
  <si>
    <t xml:space="preserve">浜岡賢次  </t>
  </si>
  <si>
    <t>11812-11814</t>
  </si>
  <si>
    <t xml:space="preserve">浜崎達也  </t>
  </si>
  <si>
    <t>11430</t>
  </si>
  <si>
    <t xml:space="preserve">温姚賽珠  </t>
  </si>
  <si>
    <t>8150</t>
  </si>
  <si>
    <t xml:space="preserve">璃砂華  </t>
  </si>
  <si>
    <t xml:space="preserve">笹岡美穗  </t>
  </si>
  <si>
    <t xml:space="preserve">貟楊  </t>
  </si>
  <si>
    <t xml:space="preserve">辻敦哉  </t>
  </si>
  <si>
    <t>1010</t>
  </si>
  <si>
    <t xml:space="preserve">附田祐斗  </t>
  </si>
  <si>
    <t xml:space="preserve">編輯部  </t>
  </si>
  <si>
    <t>9241</t>
  </si>
  <si>
    <t xml:space="preserve">.URUKUST  </t>
  </si>
  <si>
    <t>9578</t>
  </si>
  <si>
    <t xml:space="preserve">A. C. Bhaktivedanta Swami Prabhupada  </t>
  </si>
  <si>
    <t>4865, 4975, 9482</t>
  </si>
  <si>
    <t xml:space="preserve">Abdollahi, Ehsan  </t>
  </si>
  <si>
    <t>8175</t>
  </si>
  <si>
    <t xml:space="preserve">Adelaide  </t>
  </si>
  <si>
    <t>8117</t>
  </si>
  <si>
    <t xml:space="preserve">Adorjan, Michael  </t>
  </si>
  <si>
    <t xml:space="preserve">Ahmadi, Ahmadreza  </t>
  </si>
  <si>
    <t>8175, 8368</t>
  </si>
  <si>
    <t xml:space="preserve">Ahonen, Risto A. </t>
  </si>
  <si>
    <t xml:space="preserve">Akgul, Gokce  </t>
  </si>
  <si>
    <t>2202</t>
  </si>
  <si>
    <t xml:space="preserve">Albright, Taryn  </t>
  </si>
  <si>
    <t>2220</t>
  </si>
  <si>
    <t xml:space="preserve">Allie  </t>
  </si>
  <si>
    <t>9701</t>
  </si>
  <si>
    <t xml:space="preserve">AM.C  </t>
  </si>
  <si>
    <t>8170</t>
  </si>
  <si>
    <t xml:space="preserve">Amson-Bradshaw, Georgia  </t>
  </si>
  <si>
    <t>2495</t>
  </si>
  <si>
    <t xml:space="preserve">Anderson, Ryan T  </t>
  </si>
  <si>
    <t>12211</t>
  </si>
  <si>
    <t xml:space="preserve">Andrew, Brother  </t>
  </si>
  <si>
    <t>5082, 12187</t>
  </si>
  <si>
    <t xml:space="preserve">Ann姐  </t>
  </si>
  <si>
    <t xml:space="preserve">Ashour, Monica  </t>
  </si>
  <si>
    <t>11516, 11807-11808, 11815-11817</t>
  </si>
  <si>
    <t xml:space="preserve">Atha, Mick  </t>
  </si>
  <si>
    <t xml:space="preserve">Ayer, A. J. </t>
  </si>
  <si>
    <t xml:space="preserve">Balserak, Jon  </t>
  </si>
  <si>
    <t xml:space="preserve">Bandai Namco Pictures Inc  </t>
  </si>
  <si>
    <t xml:space="preserve">Barborini, Robert  </t>
  </si>
  <si>
    <t xml:space="preserve">Barker, Vicky  </t>
  </si>
  <si>
    <t>12769</t>
  </si>
  <si>
    <t xml:space="preserve">Barton, Ruth Haley  </t>
  </si>
  <si>
    <t xml:space="preserve">Basacat  </t>
  </si>
  <si>
    <t>9488</t>
  </si>
  <si>
    <t xml:space="preserve">Bates, Stephen  </t>
  </si>
  <si>
    <t>1557</t>
  </si>
  <si>
    <t xml:space="preserve">Beck, Martine  </t>
  </si>
  <si>
    <t>1541</t>
  </si>
  <si>
    <t xml:space="preserve">Becker, Helaine  </t>
  </si>
  <si>
    <t>5099</t>
  </si>
  <si>
    <t xml:space="preserve">Beginneros  </t>
  </si>
  <si>
    <t>8126</t>
  </si>
  <si>
    <t xml:space="preserve">Bellemo, Cristina  </t>
  </si>
  <si>
    <t>8163</t>
  </si>
  <si>
    <t xml:space="preserve">Ben Sir  </t>
  </si>
  <si>
    <t>9699</t>
  </si>
  <si>
    <t xml:space="preserve">Benjamin, Alan  </t>
  </si>
  <si>
    <t>2970</t>
  </si>
  <si>
    <t xml:space="preserve">Bereshith  </t>
  </si>
  <si>
    <t>8664</t>
  </si>
  <si>
    <t xml:space="preserve">Bigum, Claus  </t>
  </si>
  <si>
    <t xml:space="preserve">Bingham, Tom  </t>
  </si>
  <si>
    <t xml:space="preserve">Blecha, Aaron  </t>
  </si>
  <si>
    <t xml:space="preserve">Block, Daniel I  </t>
  </si>
  <si>
    <t xml:space="preserve">Blomberg, Harald  </t>
  </si>
  <si>
    <t xml:space="preserve">Blue Guide編輯部  </t>
  </si>
  <si>
    <t>8085</t>
  </si>
  <si>
    <t xml:space="preserve">Bobeva, Maia  </t>
  </si>
  <si>
    <t xml:space="preserve">Bock, Darrell L. </t>
  </si>
  <si>
    <t>1868-1869, 5832, 9201</t>
  </si>
  <si>
    <t xml:space="preserve">Boichi  </t>
  </si>
  <si>
    <t>12831-12835, 12844-12849</t>
  </si>
  <si>
    <t xml:space="preserve">Bonhomme, Annie  </t>
  </si>
  <si>
    <t xml:space="preserve">Bowley, Tim  </t>
  </si>
  <si>
    <t>2226</t>
  </si>
  <si>
    <t xml:space="preserve">Brahm, Lausence  </t>
  </si>
  <si>
    <t xml:space="preserve">Brant, Howard  </t>
  </si>
  <si>
    <t xml:space="preserve">Breakazine創作小組  </t>
  </si>
  <si>
    <t>1867, 2813, 11788, 12430, 12522</t>
  </si>
  <si>
    <t xml:space="preserve">Bridges, Jerry  </t>
  </si>
  <si>
    <t>12266</t>
  </si>
  <si>
    <t xml:space="preserve">Brill, Michael  </t>
  </si>
  <si>
    <t xml:space="preserve">Broomhall, Marshall  </t>
  </si>
  <si>
    <t xml:space="preserve">Brother John of Taize  </t>
  </si>
  <si>
    <t xml:space="preserve">Brueggemann, Walter  </t>
  </si>
  <si>
    <t xml:space="preserve">Buber, Martin  </t>
  </si>
  <si>
    <t xml:space="preserve">Bull, Charlotte  </t>
  </si>
  <si>
    <t>7546</t>
  </si>
  <si>
    <t xml:space="preserve">Burke, Lisa  </t>
  </si>
  <si>
    <t>11843</t>
  </si>
  <si>
    <t xml:space="preserve">Business Train  </t>
  </si>
  <si>
    <t>8996</t>
  </si>
  <si>
    <t xml:space="preserve">Bz  </t>
  </si>
  <si>
    <t>11774</t>
  </si>
  <si>
    <t xml:space="preserve">Cameron, Becky  </t>
  </si>
  <si>
    <t>9629</t>
  </si>
  <si>
    <t xml:space="preserve">Camus, Albert  </t>
  </si>
  <si>
    <t>8149, 9207</t>
  </si>
  <si>
    <t xml:space="preserve">Candra, Waris  </t>
  </si>
  <si>
    <t>6177</t>
  </si>
  <si>
    <t xml:space="preserve">Canizales  </t>
  </si>
  <si>
    <t>11795</t>
  </si>
  <si>
    <t xml:space="preserve">Carlson, Dwight L. </t>
  </si>
  <si>
    <t xml:space="preserve">Carre, Marie Anastasia  </t>
  </si>
  <si>
    <t>12441</t>
  </si>
  <si>
    <t xml:space="preserve">Carré, Marie Anastasia  </t>
  </si>
  <si>
    <t>12730</t>
  </si>
  <si>
    <t xml:space="preserve">Carter, Ronald  </t>
  </si>
  <si>
    <t xml:space="preserve">Carvajal, Francis Fernandez  </t>
  </si>
  <si>
    <t xml:space="preserve">CEFHK  </t>
  </si>
  <si>
    <t>1785</t>
  </si>
  <si>
    <t xml:space="preserve">Celia C人  </t>
  </si>
  <si>
    <t>8098</t>
  </si>
  <si>
    <t xml:space="preserve">Chambers, Oswald  </t>
  </si>
  <si>
    <t>9255, 12548</t>
  </si>
  <si>
    <t xml:space="preserve">Chan, Arthur  </t>
  </si>
  <si>
    <t>4474</t>
  </si>
  <si>
    <t xml:space="preserve">Chan, Feliz  </t>
  </si>
  <si>
    <t>1512-1513, 5233-5234, 7521-7522, 12018-12019</t>
  </si>
  <si>
    <t xml:space="preserve">Chan, Joyce  </t>
  </si>
  <si>
    <t>6210</t>
  </si>
  <si>
    <t xml:space="preserve">Chan, Kyra  </t>
  </si>
  <si>
    <t>6010</t>
  </si>
  <si>
    <t xml:space="preserve">Chan, Rap  </t>
  </si>
  <si>
    <t>4928-4931</t>
  </si>
  <si>
    <t xml:space="preserve">Chan, Richard  </t>
  </si>
  <si>
    <t xml:space="preserve">Chan, Sophie  </t>
  </si>
  <si>
    <t>9408</t>
  </si>
  <si>
    <t xml:space="preserve">Charlesworth, Brain  </t>
  </si>
  <si>
    <t xml:space="preserve">Charlesworth, Debora  </t>
  </si>
  <si>
    <t xml:space="preserve">Cheang, Clara  </t>
  </si>
  <si>
    <t>4544</t>
  </si>
  <si>
    <t xml:space="preserve">Cheng, Lin  </t>
  </si>
  <si>
    <t xml:space="preserve">Cheng, Ruru Lo  </t>
  </si>
  <si>
    <t>2659, 2798, 2983, 11433</t>
  </si>
  <si>
    <t xml:space="preserve">Chester, Tim  </t>
  </si>
  <si>
    <t xml:space="preserve">Chetrafilova, Antoaneta  </t>
  </si>
  <si>
    <t xml:space="preserve">Cheuk, Joyce  </t>
  </si>
  <si>
    <t>9522</t>
  </si>
  <si>
    <t xml:space="preserve">Cheung, Ruby  </t>
  </si>
  <si>
    <t>5012</t>
  </si>
  <si>
    <t xml:space="preserve">Cheung, Ruru Lo  </t>
  </si>
  <si>
    <t>7595, 8774, 8835, 8837, 12111</t>
  </si>
  <si>
    <t xml:space="preserve">Chiang, Johnson  </t>
  </si>
  <si>
    <t>9540, 9723, 12029</t>
  </si>
  <si>
    <t>12029</t>
  </si>
  <si>
    <t xml:space="preserve">Cho, Stephen  </t>
  </si>
  <si>
    <t>6015</t>
  </si>
  <si>
    <t xml:space="preserve">Choi, Zaku  </t>
  </si>
  <si>
    <t xml:space="preserve">Choquette, Sonia  </t>
  </si>
  <si>
    <t>1769, 6165</t>
  </si>
  <si>
    <t xml:space="preserve">Chung, Knoa  </t>
  </si>
  <si>
    <t>8464-8465, 12021</t>
  </si>
  <si>
    <t xml:space="preserve">Clamens, Marc  </t>
  </si>
  <si>
    <t>4844-4845</t>
  </si>
  <si>
    <t xml:space="preserve">Clari, Michela  </t>
  </si>
  <si>
    <t>2967-2968</t>
  </si>
  <si>
    <t xml:space="preserve">Cliffy  </t>
  </si>
  <si>
    <t>11907</t>
  </si>
  <si>
    <t>9584</t>
  </si>
  <si>
    <t xml:space="preserve">Collin, Catherine  </t>
  </si>
  <si>
    <t xml:space="preserve">Colombo, Miralda  </t>
  </si>
  <si>
    <t>6055</t>
  </si>
  <si>
    <t xml:space="preserve">Colombo, Silvia  </t>
  </si>
  <si>
    <t>1655</t>
  </si>
  <si>
    <t xml:space="preserve">Combs, Matthew T. </t>
  </si>
  <si>
    <t xml:space="preserve">Cook, Nicholas  </t>
  </si>
  <si>
    <t xml:space="preserve">Coppo, Marianna  </t>
  </si>
  <si>
    <t>1430</t>
  </si>
  <si>
    <t xml:space="preserve">Costa, Sara  </t>
  </si>
  <si>
    <t>4970, 5396</t>
  </si>
  <si>
    <t xml:space="preserve">Coverdale, John F  </t>
  </si>
  <si>
    <t xml:space="preserve">Cow, Cathy  </t>
  </si>
  <si>
    <t xml:space="preserve">Crovara, Francesca  </t>
  </si>
  <si>
    <t>1115</t>
  </si>
  <si>
    <t xml:space="preserve">Cuson  </t>
  </si>
  <si>
    <t>7847, 8959</t>
  </si>
  <si>
    <t xml:space="preserve">Dabija, Violeta  </t>
  </si>
  <si>
    <t>1431, 9159</t>
  </si>
  <si>
    <t xml:space="preserve">Daehlin, I. </t>
  </si>
  <si>
    <t>1592, 2038</t>
  </si>
  <si>
    <t xml:space="preserve">Dan  </t>
  </si>
  <si>
    <t>2087</t>
  </si>
  <si>
    <t xml:space="preserve">Daneskov, Lars  </t>
  </si>
  <si>
    <t xml:space="preserve">David, Juliet  </t>
  </si>
  <si>
    <t xml:space="preserve">Davies, Benji  </t>
  </si>
  <si>
    <t>8949, 8984, 9187</t>
  </si>
  <si>
    <t xml:space="preserve">Davis, David  </t>
  </si>
  <si>
    <t xml:space="preserve">Dennison, Gail  </t>
  </si>
  <si>
    <t>12275-12276</t>
  </si>
  <si>
    <t xml:space="preserve">Dennison, Gail E. </t>
  </si>
  <si>
    <t>1247-1248, 2500-2501</t>
  </si>
  <si>
    <t xml:space="preserve">Dennison, Paul E. </t>
  </si>
  <si>
    <t xml:space="preserve">Din People  </t>
  </si>
  <si>
    <t>9591</t>
  </si>
  <si>
    <t xml:space="preserve">Disney  </t>
  </si>
  <si>
    <t>1267, 1485, 5779</t>
  </si>
  <si>
    <t xml:space="preserve">Disney Storybook Art Team  </t>
  </si>
  <si>
    <t>1724-1725, 2220, 8979-8980</t>
  </si>
  <si>
    <t xml:space="preserve">Disney Storybook Artists  </t>
  </si>
  <si>
    <t>5779</t>
  </si>
  <si>
    <t xml:space="preserve">DK編輯室  </t>
  </si>
  <si>
    <t xml:space="preserve">Doisneau, Robert  </t>
  </si>
  <si>
    <t xml:space="preserve">Dollmei  </t>
  </si>
  <si>
    <t xml:space="preserve">Dollydorothy  </t>
  </si>
  <si>
    <t xml:space="preserve">Dora@飪意  </t>
  </si>
  <si>
    <t>4548</t>
  </si>
  <si>
    <t xml:space="preserve">Dowejko, Marta K. </t>
  </si>
  <si>
    <t>1380, 9075</t>
  </si>
  <si>
    <t xml:space="preserve">Dr Who  </t>
  </si>
  <si>
    <t>11378</t>
  </si>
  <si>
    <t xml:space="preserve">Duckworth, Paul  </t>
  </si>
  <si>
    <t xml:space="preserve">Dufy  </t>
  </si>
  <si>
    <t>4574</t>
  </si>
  <si>
    <t xml:space="preserve">Echo  </t>
  </si>
  <si>
    <t>5199</t>
  </si>
  <si>
    <t xml:space="preserve">Eddie Sir  </t>
  </si>
  <si>
    <t>8789</t>
  </si>
  <si>
    <t xml:space="preserve">Editions Piccolia  </t>
  </si>
  <si>
    <t>5072, 9587</t>
  </si>
  <si>
    <t xml:space="preserve">Edwards, Josh  </t>
  </si>
  <si>
    <t>1106-1107, 1851-1852, 1938-1939</t>
  </si>
  <si>
    <t xml:space="preserve">Eleven  </t>
  </si>
  <si>
    <t>4456</t>
  </si>
  <si>
    <t xml:space="preserve">Ellis, Elina  </t>
  </si>
  <si>
    <t xml:space="preserve">Embleton-Hall, Chris  </t>
  </si>
  <si>
    <t xml:space="preserve">Esherick, Joseph W. </t>
  </si>
  <si>
    <t xml:space="preserve">Even  </t>
  </si>
  <si>
    <t>8988</t>
  </si>
  <si>
    <t xml:space="preserve">Faccioli, Ilaria  </t>
  </si>
  <si>
    <t xml:space="preserve">Fam101樂活‧家  </t>
  </si>
  <si>
    <t>5927-5928</t>
  </si>
  <si>
    <t xml:space="preserve">Fan, Jiang  </t>
  </si>
  <si>
    <t>1207</t>
  </si>
  <si>
    <t xml:space="preserve">Fat CheFelix  </t>
  </si>
  <si>
    <t>1313</t>
  </si>
  <si>
    <t xml:space="preserve">Faure, David  </t>
  </si>
  <si>
    <t>1816</t>
  </si>
  <si>
    <t xml:space="preserve">Fay  </t>
  </si>
  <si>
    <t>5346-5348</t>
  </si>
  <si>
    <t>2970, 13910</t>
    <phoneticPr fontId="1" type="noConversion"/>
  </si>
  <si>
    <t xml:space="preserve">Fernando, Ajith  </t>
  </si>
  <si>
    <t>9266</t>
  </si>
  <si>
    <t xml:space="preserve">Feroze, Jen  </t>
  </si>
  <si>
    <t>13794</t>
  </si>
  <si>
    <t xml:space="preserve">Ferrari, Alessandro  </t>
  </si>
  <si>
    <t>1664, 2905, 8096, 8185, 8854, 8979, 11959</t>
    <phoneticPr fontId="1" type="noConversion"/>
  </si>
  <si>
    <r>
      <t>FES</t>
    </r>
    <r>
      <rPr>
        <sz val="12"/>
        <color indexed="8"/>
        <rFont val="新細明體"/>
        <family val="1"/>
        <charset val="136"/>
      </rPr>
      <t>編輯組</t>
    </r>
    <r>
      <rPr>
        <sz val="12"/>
        <color indexed="8"/>
        <rFont val="Times New Roman"/>
        <family val="1"/>
      </rPr>
      <t xml:space="preserve">  </t>
    </r>
  </si>
  <si>
    <t xml:space="preserve">Fever  </t>
  </si>
  <si>
    <t>5688</t>
  </si>
  <si>
    <t xml:space="preserve">Fife, Dale Arthur  </t>
  </si>
  <si>
    <t>2805</t>
  </si>
  <si>
    <t xml:space="preserve">First Fruits of Zion  </t>
  </si>
  <si>
    <t xml:space="preserve">Fletcher, Winston  </t>
  </si>
  <si>
    <t>9729</t>
  </si>
  <si>
    <t xml:space="preserve">Fodor, Cecilie  </t>
  </si>
  <si>
    <t>9051-9054</t>
  </si>
  <si>
    <t xml:space="preserve">Fong Sir  </t>
  </si>
  <si>
    <t>1572, 1611, 1836-1837, 4975, 5245, 5699</t>
    <phoneticPr fontId="1" type="noConversion"/>
  </si>
  <si>
    <t xml:space="preserve">Fong, Raymond  </t>
  </si>
  <si>
    <t>9077</t>
  </si>
  <si>
    <t xml:space="preserve">Foo, Kissy  </t>
  </si>
  <si>
    <t>10114</t>
  </si>
  <si>
    <t xml:space="preserve">Ford, David F. </t>
  </si>
  <si>
    <t>1971</t>
  </si>
  <si>
    <t xml:space="preserve">Formentini, Pietro  </t>
  </si>
  <si>
    <t>1115, 1295</t>
  </si>
  <si>
    <t xml:space="preserve">Fortenberry, Julie  </t>
  </si>
  <si>
    <t>1123</t>
  </si>
  <si>
    <t xml:space="preserve">Foster, Jonathan K.  </t>
    <phoneticPr fontId="1" type="noConversion"/>
  </si>
  <si>
    <t>9097</t>
  </si>
  <si>
    <t xml:space="preserve">Foster, Richard J. </t>
  </si>
  <si>
    <t>10142</t>
  </si>
  <si>
    <t xml:space="preserve">Francella, Gloria  </t>
  </si>
  <si>
    <t>1295</t>
  </si>
  <si>
    <t xml:space="preserve">Francis, Suzanne  </t>
  </si>
  <si>
    <t>1187-1188, 8095</t>
  </si>
  <si>
    <t xml:space="preserve">Frankel, Fred  </t>
  </si>
  <si>
    <t>11708</t>
  </si>
  <si>
    <t xml:space="preserve">Freedman, Claire  </t>
  </si>
  <si>
    <t>974-977</t>
  </si>
  <si>
    <t xml:space="preserve">Frost, Robert S. </t>
  </si>
  <si>
    <t>13168-13171</t>
  </si>
  <si>
    <t xml:space="preserve">Fry, Jason  </t>
  </si>
  <si>
    <t xml:space="preserve">Fu, Jacky  </t>
  </si>
  <si>
    <t>4940, 8560</t>
    <phoneticPr fontId="1" type="noConversion"/>
  </si>
  <si>
    <t xml:space="preserve">Fucci, Emma  </t>
  </si>
  <si>
    <t>8097</t>
  </si>
  <si>
    <t xml:space="preserve">Fugier, Laurence  </t>
  </si>
  <si>
    <t xml:space="preserve">Fulcher, James  </t>
  </si>
  <si>
    <t xml:space="preserve">Fulghesu, Ignazio  </t>
  </si>
  <si>
    <t>963, 12121</t>
  </si>
  <si>
    <t xml:space="preserve">Fung, Debbie  </t>
  </si>
  <si>
    <t>8642</t>
  </si>
  <si>
    <t xml:space="preserve">Fung, Ginn  </t>
  </si>
  <si>
    <t>2962, 9125</t>
  </si>
  <si>
    <t xml:space="preserve">Gallagher, Rosemary  </t>
  </si>
  <si>
    <r>
      <t>GAPSK</t>
    </r>
    <r>
      <rPr>
        <sz val="12"/>
        <color indexed="8"/>
        <rFont val="新細明體"/>
        <family val="1"/>
        <charset val="136"/>
      </rPr>
      <t>教材編寫組</t>
    </r>
    <r>
      <rPr>
        <sz val="12"/>
        <color indexed="8"/>
        <rFont val="Times New Roman"/>
        <family val="1"/>
      </rPr>
      <t xml:space="preserve">  </t>
    </r>
  </si>
  <si>
    <t>13917-13919</t>
  </si>
  <si>
    <t xml:space="preserve">Gardiner, Patrick  </t>
  </si>
  <si>
    <t xml:space="preserve">Gary  </t>
  </si>
  <si>
    <t>1860, 2733-2734, 5148, 5267, 6121-6122, 7562, 11573, 12448, 13032, 13403</t>
    <phoneticPr fontId="1" type="noConversion"/>
  </si>
  <si>
    <t xml:space="preserve">George, Robert P  </t>
  </si>
  <si>
    <t xml:space="preserve">Geraci, Drew  </t>
  </si>
  <si>
    <t xml:space="preserve">German  </t>
  </si>
  <si>
    <t xml:space="preserve">Gibfried, Diane  </t>
  </si>
  <si>
    <t>1170</t>
  </si>
  <si>
    <t xml:space="preserve">Gigi  </t>
  </si>
  <si>
    <t>13773</t>
  </si>
  <si>
    <t xml:space="preserve">Girgis, Sherif  </t>
  </si>
  <si>
    <t xml:space="preserve">Glaser, Mitch  </t>
  </si>
  <si>
    <t>1412, 5832, 9201, 12385, 13516</t>
    <phoneticPr fontId="1" type="noConversion"/>
  </si>
  <si>
    <t xml:space="preserve">Glaser, Zhava  </t>
  </si>
  <si>
    <t>1412</t>
  </si>
  <si>
    <t xml:space="preserve">Glasle, Rosemarie  </t>
  </si>
  <si>
    <t xml:space="preserve">Gonzalez, Justo L. </t>
  </si>
  <si>
    <t>13220</t>
  </si>
  <si>
    <t xml:space="preserve">Goodhart, Pippa  </t>
  </si>
  <si>
    <t xml:space="preserve">Goodings  </t>
  </si>
  <si>
    <t xml:space="preserve">Gorden, A. J. </t>
  </si>
  <si>
    <t>6230</t>
  </si>
  <si>
    <t xml:space="preserve">Gordon Conwell theological seminary  </t>
  </si>
  <si>
    <t xml:space="preserve">Goto-Jones, Christopher  </t>
  </si>
  <si>
    <t>9238</t>
  </si>
  <si>
    <t xml:space="preserve">Gowers, Timothy  </t>
  </si>
  <si>
    <t xml:space="preserve">Graaf, Anne de  </t>
  </si>
  <si>
    <t>2293</t>
  </si>
  <si>
    <t xml:space="preserve">Gray, James Newman  </t>
  </si>
  <si>
    <t xml:space="preserve">Green Sandy  </t>
  </si>
  <si>
    <t>9625</t>
  </si>
  <si>
    <t xml:space="preserve">Green, Michael  </t>
  </si>
  <si>
    <t xml:space="preserve">Gregori, Giuliana  </t>
  </si>
  <si>
    <t>4499, 5568</t>
  </si>
  <si>
    <t xml:space="preserve">Greschat, Martin  </t>
  </si>
  <si>
    <t xml:space="preserve">Grigg, Russell  </t>
  </si>
  <si>
    <t>5018-5019, 9263, 12969</t>
  </si>
  <si>
    <t xml:space="preserve">Grille, Robin  </t>
  </si>
  <si>
    <t xml:space="preserve">Grimaldi, Paola  </t>
  </si>
  <si>
    <t>6056</t>
  </si>
  <si>
    <t xml:space="preserve">Grimm, Jacob  </t>
  </si>
  <si>
    <t>1606, 4499</t>
  </si>
  <si>
    <t xml:space="preserve">Grimm, Wilhelm  </t>
  </si>
  <si>
    <t xml:space="preserve">Groote, Gerard  </t>
  </si>
  <si>
    <t>10099</t>
  </si>
  <si>
    <t xml:space="preserve">Grou, Jean-Nicolas  </t>
  </si>
  <si>
    <t xml:space="preserve">Growick, Dustin  </t>
  </si>
  <si>
    <t>1937</t>
  </si>
  <si>
    <t xml:space="preserve">Grudem, Wayne  </t>
  </si>
  <si>
    <t>12733</t>
  </si>
  <si>
    <t xml:space="preserve">Grummett, Tom  </t>
  </si>
  <si>
    <t xml:space="preserve">Guile, Gill  </t>
  </si>
  <si>
    <t>5840-5842, 6187-6188</t>
  </si>
  <si>
    <t xml:space="preserve">Gunther, Steve Vinay  </t>
  </si>
  <si>
    <t>2946</t>
  </si>
  <si>
    <t xml:space="preserve">Guthrie, George H. </t>
  </si>
  <si>
    <t>9544, 13492</t>
  </si>
  <si>
    <t xml:space="preserve">Guzzi, Marco  </t>
  </si>
  <si>
    <t xml:space="preserve">Hafemann, Scott J. </t>
  </si>
  <si>
    <t>12915</t>
  </si>
  <si>
    <t xml:space="preserve">Hagin, Kenneth E. </t>
  </si>
  <si>
    <t xml:space="preserve">Hahn, Scott  </t>
  </si>
  <si>
    <t>12164</t>
  </si>
  <si>
    <t xml:space="preserve">Hancock, James Gulliver  </t>
  </si>
  <si>
    <t xml:space="preserve">Hannaford, Carla  </t>
  </si>
  <si>
    <t>2241</t>
  </si>
  <si>
    <t xml:space="preserve">Hannah, John D.  </t>
    <phoneticPr fontId="1" type="noConversion"/>
  </si>
  <si>
    <t xml:space="preserve">Harrald-Pilz, Marilee  </t>
  </si>
  <si>
    <t>11516, 11808, 11815</t>
  </si>
  <si>
    <t xml:space="preserve">Harrington, Daniel J. </t>
  </si>
  <si>
    <t xml:space="preserve">Harrison, Roy  </t>
  </si>
  <si>
    <t xml:space="preserve">Hart, Owen  </t>
  </si>
  <si>
    <t>8161</t>
  </si>
  <si>
    <t xml:space="preserve">Hart-Davis, Adam  </t>
  </si>
  <si>
    <t xml:space="preserve">Hauerwas, Stanley  </t>
  </si>
  <si>
    <t>9548</t>
  </si>
  <si>
    <t xml:space="preserve">Hawking, Stephen  </t>
  </si>
  <si>
    <t>8179</t>
  </si>
  <si>
    <t xml:space="preserve">Hawkins, Emily  </t>
  </si>
  <si>
    <t xml:space="preserve">Hawley, Wendell C. </t>
  </si>
  <si>
    <t>8903, 12828</t>
  </si>
  <si>
    <t xml:space="preserve">Hawthorne, Steven C.  </t>
    <phoneticPr fontId="1" type="noConversion"/>
  </si>
  <si>
    <t xml:space="preserve">Hayek, Friedrich A.  </t>
    <phoneticPr fontId="1" type="noConversion"/>
  </si>
  <si>
    <t>9267</t>
  </si>
  <si>
    <t xml:space="preserve">Hedelin, Pascale  </t>
  </si>
  <si>
    <t xml:space="preserve">Hegnauer, Didi  </t>
  </si>
  <si>
    <t>1838</t>
  </si>
  <si>
    <t xml:space="preserve">Heine, Helme  </t>
  </si>
  <si>
    <t>1324</t>
  </si>
  <si>
    <t xml:space="preserve">Heinrich, Christian  </t>
  </si>
  <si>
    <t xml:space="preserve">Henesy, Michael  </t>
  </si>
  <si>
    <t xml:space="preserve">Herklots, Geoffrey A. C. </t>
  </si>
  <si>
    <t xml:space="preserve">Herrero, Javier Zabala  </t>
  </si>
  <si>
    <t>1456</t>
  </si>
  <si>
    <t xml:space="preserve">Heskett, John  </t>
  </si>
  <si>
    <t xml:space="preserve">Hession, Roy  </t>
  </si>
  <si>
    <t xml:space="preserve">Hetmerova, Alexandra  </t>
  </si>
  <si>
    <t>7718-7719</t>
  </si>
  <si>
    <t xml:space="preserve">Hi Auntie  </t>
  </si>
  <si>
    <t>2840</t>
  </si>
  <si>
    <t xml:space="preserve">Higginson, Sheila  </t>
  </si>
  <si>
    <t xml:space="preserve">Hillard, Todd A. </t>
  </si>
  <si>
    <t>13360</t>
  </si>
  <si>
    <t xml:space="preserve">Him  </t>
  </si>
  <si>
    <t>1848, 2222, 2472, 5248, 9134</t>
    <phoneticPr fontId="1" type="noConversion"/>
  </si>
  <si>
    <t xml:space="preserve">Hirshson, Stanley  </t>
  </si>
  <si>
    <t>13229</t>
  </si>
  <si>
    <t xml:space="preserve">Hit Entertainment Limited  </t>
  </si>
  <si>
    <t>1228-1231</t>
  </si>
  <si>
    <t xml:space="preserve">Ho, Charles  </t>
  </si>
  <si>
    <t xml:space="preserve">Ho, John  </t>
  </si>
  <si>
    <t>12896</t>
  </si>
  <si>
    <t>8406, 9617-9618</t>
    <phoneticPr fontId="1" type="noConversion"/>
  </si>
  <si>
    <t xml:space="preserve">Ho, Spacey  </t>
  </si>
  <si>
    <t>1127, 1375, 1763, 2526,  4532, 5397, 5791, 7944, 7953, 8257, 9129, 9868, 11901, 13757</t>
    <phoneticPr fontId="1" type="noConversion"/>
  </si>
  <si>
    <t xml:space="preserve">Hoehner, Harold W. </t>
  </si>
  <si>
    <t>8174, 12319</t>
  </si>
  <si>
    <t xml:space="preserve">Hoerth, Alfred  </t>
  </si>
  <si>
    <t>6193</t>
  </si>
  <si>
    <t xml:space="preserve">Hoffmann, E. T. A. </t>
  </si>
  <si>
    <t xml:space="preserve">Hohnstadt, Cedric  </t>
  </si>
  <si>
    <t xml:space="preserve">HoiLam  </t>
  </si>
  <si>
    <t xml:space="preserve">Holcomb, Justin S  </t>
  </si>
  <si>
    <t xml:space="preserve">Holland, Carola  </t>
  </si>
  <si>
    <t xml:space="preserve">Holmes-Libbis, Kathlyn  </t>
  </si>
  <si>
    <t>1329</t>
  </si>
  <si>
    <t xml:space="preserve">Holmquist, H. H. </t>
  </si>
  <si>
    <t xml:space="preserve">Honney  </t>
  </si>
  <si>
    <t>9345</t>
  </si>
  <si>
    <t xml:space="preserve">Hope, Tony  </t>
  </si>
  <si>
    <t xml:space="preserve">Hovey, Craig  </t>
  </si>
  <si>
    <t>1948</t>
  </si>
  <si>
    <r>
      <t>HR</t>
    </r>
    <r>
      <rPr>
        <sz val="12"/>
        <color indexed="8"/>
        <rFont val="新細明體"/>
        <family val="1"/>
        <charset val="136"/>
      </rPr>
      <t>小薯蓉</t>
    </r>
    <r>
      <rPr>
        <sz val="12"/>
        <color indexed="8"/>
        <rFont val="Times New Roman"/>
        <family val="1"/>
      </rPr>
      <t xml:space="preserve">  </t>
    </r>
  </si>
  <si>
    <t>4933, 11770</t>
    <phoneticPr fontId="1" type="noConversion"/>
  </si>
  <si>
    <t xml:space="preserve">Hsia, R. Po. Chia  </t>
  </si>
  <si>
    <t>8624</t>
    <phoneticPr fontId="1" type="noConversion"/>
  </si>
  <si>
    <t xml:space="preserve">Huegel, F. J. </t>
  </si>
  <si>
    <t xml:space="preserve">Hugo, Victor  </t>
  </si>
  <si>
    <t xml:space="preserve">Hugo, Victor Marie  </t>
  </si>
  <si>
    <t>8680</t>
  </si>
  <si>
    <t xml:space="preserve">Hui, Alison  </t>
  </si>
  <si>
    <t>9928</t>
  </si>
  <si>
    <t xml:space="preserve">Hui, Travis  </t>
  </si>
  <si>
    <t>1202, 12333, 12678</t>
  </si>
  <si>
    <t xml:space="preserve">Humphreys, D. Russell  </t>
  </si>
  <si>
    <t>5212, 12775</t>
  </si>
  <si>
    <t xml:space="preserve">Hung, Carl  </t>
  </si>
  <si>
    <t xml:space="preserve">Hunt, Rachael Parfitt  </t>
  </si>
  <si>
    <t>10082-10083</t>
  </si>
  <si>
    <t xml:space="preserve">Hurd, Clement  </t>
  </si>
  <si>
    <t xml:space="preserve">Huxley, Aldous  </t>
  </si>
  <si>
    <t xml:space="preserve">Hybels, Bill  </t>
  </si>
  <si>
    <t>6189, 6281, 9722, 13923</t>
    <phoneticPr fontId="1" type="noConversion"/>
  </si>
  <si>
    <t xml:space="preserve">Inar  </t>
  </si>
  <si>
    <t xml:space="preserve">In-cept creation  </t>
  </si>
  <si>
    <t xml:space="preserve">Inpainterglobal  </t>
    <phoneticPr fontId="1" type="noConversion"/>
  </si>
  <si>
    <t>1132, 8916</t>
    <phoneticPr fontId="1" type="noConversion"/>
  </si>
  <si>
    <t xml:space="preserve">In-Pubs料理組  </t>
  </si>
  <si>
    <t>7457, 7710</t>
    <phoneticPr fontId="1" type="noConversion"/>
  </si>
  <si>
    <t xml:space="preserve">Intrater, Asher  </t>
  </si>
  <si>
    <t xml:space="preserve">Inwood, Michael  </t>
  </si>
  <si>
    <t>1957</t>
  </si>
  <si>
    <t xml:space="preserve">Ip, Regina  </t>
  </si>
  <si>
    <t>9180</t>
  </si>
  <si>
    <t xml:space="preserve">Irace, Pina  </t>
  </si>
  <si>
    <t>8243</t>
  </si>
  <si>
    <t xml:space="preserve">Ivereigh, Austen  </t>
  </si>
  <si>
    <t xml:space="preserve">Jacobs, Joseph  </t>
  </si>
  <si>
    <t xml:space="preserve">Jacoby, Jenny  </t>
  </si>
  <si>
    <t xml:space="preserve">Jaffari, Laleh  </t>
  </si>
  <si>
    <t>7593</t>
  </si>
  <si>
    <t xml:space="preserve">Jammes, Laurence  </t>
  </si>
  <si>
    <t xml:space="preserve">Janaway, Christopher  </t>
  </si>
  <si>
    <t>1514</t>
  </si>
  <si>
    <t xml:space="preserve">JanKOON  </t>
  </si>
  <si>
    <t>8029, 9563</t>
  </si>
  <si>
    <t xml:space="preserve">Janssen, Al  </t>
  </si>
  <si>
    <t>12187</t>
  </si>
  <si>
    <t xml:space="preserve">Jarman, Julia  </t>
  </si>
  <si>
    <t xml:space="preserve">Jarvis  </t>
  </si>
  <si>
    <t>12481</t>
  </si>
  <si>
    <t xml:space="preserve">Jay, Alison  </t>
  </si>
  <si>
    <t>1789</t>
  </si>
  <si>
    <t xml:space="preserve">Jaycow  </t>
  </si>
  <si>
    <t xml:space="preserve">Jayford  </t>
  </si>
  <si>
    <t>7809, 8828</t>
  </si>
  <si>
    <t xml:space="preserve">Jensen, Virginia Allen  </t>
  </si>
  <si>
    <t xml:space="preserve">jet編輯部  </t>
  </si>
  <si>
    <t>12335</t>
  </si>
  <si>
    <t xml:space="preserve">Jirakulchaiwong, Weerasak  </t>
  </si>
  <si>
    <t xml:space="preserve">Jo Jo  </t>
  </si>
  <si>
    <t>1359, 1860, 5267, 6121, 8571, 8989, 12448, 13403</t>
    <phoneticPr fontId="1" type="noConversion"/>
  </si>
  <si>
    <t xml:space="preserve">Johnson, Sara Rosenfeld  </t>
  </si>
  <si>
    <t>7791, 8534</t>
  </si>
  <si>
    <t xml:space="preserve">JoJo  </t>
  </si>
  <si>
    <t>2733-2734, 5148, 9048</t>
  </si>
  <si>
    <t xml:space="preserve">Jolibois, Christian  </t>
  </si>
  <si>
    <t xml:space="preserve">Jones, Richard  </t>
  </si>
  <si>
    <t>8044</t>
  </si>
  <si>
    <t xml:space="preserve">Jorgensen, Knud  </t>
  </si>
  <si>
    <t>5485</t>
  </si>
  <si>
    <t>2552, 12555</t>
  </si>
  <si>
    <t xml:space="preserve">Jovi  </t>
  </si>
  <si>
    <t xml:space="preserve">Joyce, James  </t>
  </si>
  <si>
    <t xml:space="preserve">Joyce. K  </t>
  </si>
  <si>
    <r>
      <t>Joyce</t>
    </r>
    <r>
      <rPr>
        <sz val="12"/>
        <color indexed="8"/>
        <rFont val="新細明體"/>
        <family val="1"/>
        <charset val="136"/>
      </rPr>
      <t>李詠思</t>
    </r>
    <r>
      <rPr>
        <sz val="12"/>
        <color indexed="8"/>
        <rFont val="Times New Roman"/>
        <family val="1"/>
      </rPr>
      <t xml:space="preserve">  </t>
    </r>
  </si>
  <si>
    <t>12089</t>
  </si>
  <si>
    <t xml:space="preserve">Joyeux, Marc  </t>
  </si>
  <si>
    <t>1606</t>
  </si>
  <si>
    <t xml:space="preserve">jozy  </t>
  </si>
  <si>
    <t xml:space="preserve">JR Team  </t>
  </si>
  <si>
    <t>8543, 12039-12040</t>
    <phoneticPr fontId="1" type="noConversion"/>
  </si>
  <si>
    <t xml:space="preserve">JTB Publishing, Inc  </t>
  </si>
  <si>
    <t>1304, 1604, 1659, 1846, 1852, 1950, 2753, 8186, 8550, 8721</t>
    <phoneticPr fontId="1" type="noConversion"/>
  </si>
  <si>
    <t xml:space="preserve">Juhl, Karin  </t>
  </si>
  <si>
    <t xml:space="preserve">Juhl, Torben  </t>
  </si>
  <si>
    <t>5069-5070, 5070</t>
  </si>
  <si>
    <t xml:space="preserve">Julian Blue  </t>
  </si>
  <si>
    <t>5020</t>
  </si>
  <si>
    <t xml:space="preserve">Julian, Sean  </t>
  </si>
  <si>
    <t xml:space="preserve">Julius, Jessica  </t>
  </si>
  <si>
    <t xml:space="preserve">Junko  </t>
  </si>
  <si>
    <t xml:space="preserve">Justo Cascante III  </t>
  </si>
  <si>
    <t>1015</t>
  </si>
  <si>
    <t xml:space="preserve">K For Kitchen  </t>
  </si>
  <si>
    <t>5695</t>
  </si>
  <si>
    <t xml:space="preserve">Kadokawa Corporation  </t>
  </si>
  <si>
    <t>4716</t>
  </si>
  <si>
    <t xml:space="preserve">Kafka, Franz  </t>
  </si>
  <si>
    <t>10126</t>
  </si>
  <si>
    <r>
      <t>Kaiki</t>
    </r>
    <r>
      <rPr>
        <sz val="12"/>
        <color indexed="8"/>
        <rFont val="新細明體"/>
        <family val="1"/>
        <charset val="136"/>
      </rPr>
      <t>卡奇</t>
    </r>
    <r>
      <rPr>
        <sz val="12"/>
        <color indexed="8"/>
        <rFont val="Times New Roman"/>
        <family val="1"/>
      </rPr>
      <t xml:space="preserve">  </t>
    </r>
  </si>
  <si>
    <t>1416, 4973, 8460</t>
    <phoneticPr fontId="1" type="noConversion"/>
  </si>
  <si>
    <t xml:space="preserve">Kaminski, Karol  </t>
  </si>
  <si>
    <t>11807, 11816-11817</t>
  </si>
  <si>
    <t xml:space="preserve">Kan, Lilian Kwok-yee  </t>
  </si>
  <si>
    <t>3023, 9743, 13952</t>
    <phoneticPr fontId="1" type="noConversion"/>
  </si>
  <si>
    <t xml:space="preserve">Kasper, Walter  </t>
  </si>
  <si>
    <t>12110, 13081</t>
  </si>
  <si>
    <t xml:space="preserve">Kassidy  </t>
  </si>
  <si>
    <t>1749</t>
  </si>
  <si>
    <t xml:space="preserve">Kathy  </t>
  </si>
  <si>
    <t>8649</t>
  </si>
  <si>
    <t xml:space="preserve">Katrina  </t>
  </si>
  <si>
    <t>1142</t>
  </si>
  <si>
    <t xml:space="preserve">Kauffman, Draper L. </t>
  </si>
  <si>
    <t>1480</t>
  </si>
  <si>
    <t xml:space="preserve">Kazemi, Nahid  </t>
  </si>
  <si>
    <t>8368</t>
  </si>
  <si>
    <t xml:space="preserve">Keene, Michael  </t>
  </si>
  <si>
    <t>5827</t>
  </si>
  <si>
    <t>2552, 5913, 12555</t>
    <phoneticPr fontId="1" type="noConversion"/>
  </si>
  <si>
    <t xml:space="preserve">Kelly, Mij  </t>
  </si>
  <si>
    <t xml:space="preserve">Kent, Peter  </t>
  </si>
  <si>
    <t>5243</t>
  </si>
  <si>
    <t xml:space="preserve">Keswick, Martha  </t>
  </si>
  <si>
    <t>9001</t>
  </si>
  <si>
    <t xml:space="preserve">Kettling, Siegfried  </t>
  </si>
  <si>
    <t xml:space="preserve">KFW  </t>
  </si>
  <si>
    <t xml:space="preserve">Khodai, Ali  </t>
  </si>
  <si>
    <t xml:space="preserve">Kim, Minji  </t>
  </si>
  <si>
    <t>1402-1403</t>
  </si>
  <si>
    <t xml:space="preserve">Kimpimaki, Essi  </t>
  </si>
  <si>
    <t>10202-10203</t>
  </si>
  <si>
    <t xml:space="preserve">Kinaco  </t>
  </si>
  <si>
    <t>2984</t>
  </si>
  <si>
    <r>
      <t>King Sir</t>
    </r>
    <r>
      <rPr>
        <sz val="12"/>
        <color indexed="8"/>
        <rFont val="新細明體"/>
        <family val="1"/>
        <charset val="136"/>
      </rPr>
      <t>葉景強</t>
    </r>
    <r>
      <rPr>
        <sz val="12"/>
        <color indexed="8"/>
        <rFont val="Times New Roman"/>
        <family val="1"/>
      </rPr>
      <t xml:space="preserve">  </t>
    </r>
  </si>
  <si>
    <t xml:space="preserve">Kiri  </t>
  </si>
  <si>
    <t>6285</t>
  </si>
  <si>
    <t xml:space="preserve">Kishtainy, Niall  </t>
  </si>
  <si>
    <t>4759</t>
  </si>
  <si>
    <t xml:space="preserve">Klaus, Sandra  </t>
  </si>
  <si>
    <t>937, 1557</t>
    <phoneticPr fontId="1" type="noConversion"/>
  </si>
  <si>
    <t xml:space="preserve">Klug, Ron  </t>
  </si>
  <si>
    <t xml:space="preserve">Knight G. H.  </t>
    <phoneticPr fontId="1" type="noConversion"/>
  </si>
  <si>
    <t xml:space="preserve">Knight, Sabina  </t>
  </si>
  <si>
    <t xml:space="preserve">Ko, TiNa  </t>
  </si>
  <si>
    <t xml:space="preserve">Koch, Roberto  </t>
  </si>
  <si>
    <t xml:space="preserve">Kodchanat, Rattana  </t>
  </si>
  <si>
    <t>9923</t>
  </si>
  <si>
    <t xml:space="preserve">Kodchanatt, Rattana  </t>
  </si>
  <si>
    <t>9447</t>
  </si>
  <si>
    <t xml:space="preserve">Koding Kingdom  </t>
  </si>
  <si>
    <t>13939</t>
  </si>
  <si>
    <t xml:space="preserve">kokoronotane。yasuyo  </t>
  </si>
  <si>
    <t>1366</t>
  </si>
  <si>
    <t xml:space="preserve">Kolanovic, Dubravka  </t>
  </si>
  <si>
    <t xml:space="preserve">Konatsu  </t>
  </si>
  <si>
    <t>12556</t>
  </si>
  <si>
    <t xml:space="preserve">Kositaporn, Nutchanun  </t>
  </si>
  <si>
    <t>13955</t>
  </si>
  <si>
    <t xml:space="preserve">Kramer, Jakob  </t>
  </si>
  <si>
    <t>5069-5070</t>
  </si>
  <si>
    <t xml:space="preserve">Kreeft, Peter  </t>
  </si>
  <si>
    <t>4804, 6181</t>
  </si>
  <si>
    <t xml:space="preserve">Ku, Candace  </t>
  </si>
  <si>
    <t xml:space="preserve">Kumada, Mari  </t>
  </si>
  <si>
    <t>4885</t>
  </si>
  <si>
    <t xml:space="preserve">Kumako  </t>
  </si>
  <si>
    <t>1639-1640</t>
  </si>
  <si>
    <t xml:space="preserve">Kuo, Mandie  </t>
  </si>
  <si>
    <t>4795</t>
  </si>
  <si>
    <t xml:space="preserve">Kwan, Fiola  </t>
  </si>
  <si>
    <t>13894</t>
  </si>
  <si>
    <t xml:space="preserve">Kwkiki  </t>
  </si>
  <si>
    <t xml:space="preserve">Kwok, Andre  </t>
  </si>
  <si>
    <t xml:space="preserve">Kwok, Virginia  </t>
  </si>
  <si>
    <t xml:space="preserve">Kwong, Cheric  </t>
  </si>
  <si>
    <t>10105</t>
  </si>
  <si>
    <t xml:space="preserve">L. Snyder, James  </t>
  </si>
  <si>
    <t xml:space="preserve">La Maison  </t>
  </si>
  <si>
    <t>9252</t>
  </si>
  <si>
    <t xml:space="preserve">Lagaya, Rene T  </t>
  </si>
  <si>
    <t xml:space="preserve">LAGS.tw咖啡拉花藝術認證所  </t>
  </si>
  <si>
    <t>5075</t>
  </si>
  <si>
    <t xml:space="preserve">Lai, Alice  </t>
  </si>
  <si>
    <t>12345</t>
  </si>
  <si>
    <t xml:space="preserve">Lai, Elio  </t>
  </si>
  <si>
    <t xml:space="preserve">Lai, Kat  </t>
  </si>
  <si>
    <t>12373</t>
  </si>
  <si>
    <t xml:space="preserve">Laird, Rebecca J.  </t>
    <phoneticPr fontId="1" type="noConversion"/>
  </si>
  <si>
    <t>4328, 6089</t>
  </si>
  <si>
    <t xml:space="preserve">Lam, Anson  </t>
  </si>
  <si>
    <t>4317</t>
  </si>
  <si>
    <t xml:space="preserve">Lam, Jackie  </t>
  </si>
  <si>
    <t>13216</t>
  </si>
  <si>
    <t xml:space="preserve">Lam, Jay  </t>
  </si>
  <si>
    <t>8936</t>
  </si>
  <si>
    <t xml:space="preserve">Lam, Ling Kwan  </t>
  </si>
  <si>
    <t>2558-2574, 5840-5852, 9267, 9669-9679, 12557-12573, 13571-13587</t>
    <phoneticPr fontId="1" type="noConversion"/>
  </si>
  <si>
    <t xml:space="preserve">Lam, Yoyo  </t>
  </si>
  <si>
    <t xml:space="preserve">Lambert, Heath  </t>
  </si>
  <si>
    <t>9437</t>
  </si>
  <si>
    <t xml:space="preserve">Lammay  </t>
  </si>
  <si>
    <t>2450, 9191, 13675</t>
    <phoneticPr fontId="1" type="noConversion"/>
  </si>
  <si>
    <t xml:space="preserve">Langchitect  </t>
  </si>
  <si>
    <t>2495, 9401, 9403, 10200, 10202-10203</t>
    <phoneticPr fontId="1" type="noConversion"/>
  </si>
  <si>
    <t xml:space="preserve">Larkin, William J.  </t>
    <phoneticPr fontId="1" type="noConversion"/>
  </si>
  <si>
    <t>8655-8656</t>
  </si>
  <si>
    <t xml:space="preserve">Lau, Janet  </t>
  </si>
  <si>
    <t>13343</t>
  </si>
  <si>
    <t xml:space="preserve">Lau, Martin  </t>
  </si>
  <si>
    <t>10185</t>
  </si>
  <si>
    <t xml:space="preserve">Laugeson, Elizabeth A  </t>
  </si>
  <si>
    <t xml:space="preserve">Law, Henry  </t>
  </si>
  <si>
    <t>9518</t>
  </si>
  <si>
    <t xml:space="preserve">Law, Sharpe  </t>
  </si>
  <si>
    <t>6190</t>
  </si>
  <si>
    <t xml:space="preserve">Lawrence, Michael  </t>
  </si>
  <si>
    <t xml:space="preserve">Leclaire, Jennifer  </t>
  </si>
  <si>
    <t xml:space="preserve">Lee, Daniel  </t>
  </si>
  <si>
    <t xml:space="preserve">Lee, Felix  </t>
  </si>
  <si>
    <t>11665</t>
  </si>
  <si>
    <t>13914-13915</t>
  </si>
  <si>
    <t xml:space="preserve">Lee, Karen  </t>
  </si>
  <si>
    <t>7458</t>
  </si>
  <si>
    <t>9172</t>
  </si>
  <si>
    <t xml:space="preserve">Leese, Daniel  </t>
  </si>
  <si>
    <t xml:space="preserve">Leibovitz, Annie  </t>
  </si>
  <si>
    <t xml:space="preserve">Lenman, Jamie  </t>
  </si>
  <si>
    <t>9400-9403</t>
  </si>
  <si>
    <t>12280</t>
  </si>
  <si>
    <t xml:space="preserve">Leung, Coney  </t>
  </si>
  <si>
    <t>12104</t>
  </si>
  <si>
    <t xml:space="preserve">Leung, Ginson  </t>
  </si>
  <si>
    <t>8641</t>
  </si>
  <si>
    <t xml:space="preserve">Leung, H. M.  </t>
    <phoneticPr fontId="1" type="noConversion"/>
  </si>
  <si>
    <t>13272</t>
  </si>
  <si>
    <t xml:space="preserve">Leung, Michael  </t>
  </si>
  <si>
    <t>12525</t>
  </si>
  <si>
    <t xml:space="preserve">Leung, Ray  </t>
  </si>
  <si>
    <t>1610, 4973-4974</t>
    <phoneticPr fontId="1" type="noConversion"/>
  </si>
  <si>
    <t xml:space="preserve">Leung, Rudi  </t>
  </si>
  <si>
    <t xml:space="preserve">Li  </t>
  </si>
  <si>
    <t>1186, 1579, 2015, 5565, 8356, 8565, 8701, 12325, 13800</t>
    <phoneticPr fontId="1" type="noConversion"/>
  </si>
  <si>
    <t xml:space="preserve">Li, Angie  </t>
  </si>
  <si>
    <t>12506</t>
  </si>
  <si>
    <t xml:space="preserve">Li, Matthew  </t>
  </si>
  <si>
    <t>934</t>
  </si>
  <si>
    <t xml:space="preserve">Li, Yanwah  </t>
  </si>
  <si>
    <t>8304-8306</t>
  </si>
  <si>
    <t xml:space="preserve">Liea  </t>
  </si>
  <si>
    <t>9257</t>
  </si>
  <si>
    <r>
      <t>Like Japan</t>
    </r>
    <r>
      <rPr>
        <sz val="12"/>
        <color indexed="8"/>
        <rFont val="新細明體"/>
        <family val="1"/>
        <charset val="136"/>
      </rPr>
      <t>香港編輯部</t>
    </r>
    <r>
      <rPr>
        <sz val="12"/>
        <color indexed="8"/>
        <rFont val="Times New Roman"/>
        <family val="1"/>
      </rPr>
      <t xml:space="preserve">  </t>
    </r>
  </si>
  <si>
    <t>8180</t>
  </si>
  <si>
    <r>
      <t>Like Japan</t>
    </r>
    <r>
      <rPr>
        <sz val="12"/>
        <color indexed="8"/>
        <rFont val="新細明體"/>
        <family val="1"/>
        <charset val="136"/>
      </rPr>
      <t>攝影組</t>
    </r>
    <r>
      <rPr>
        <sz val="12"/>
        <color indexed="8"/>
        <rFont val="Times New Roman"/>
        <family val="1"/>
      </rPr>
      <t xml:space="preserve">  </t>
    </r>
  </si>
  <si>
    <t xml:space="preserve">Lin, Chuie  </t>
  </si>
  <si>
    <t>5693</t>
  </si>
  <si>
    <t xml:space="preserve">Little, John  </t>
  </si>
  <si>
    <t xml:space="preserve">Liu, Junfeng  </t>
  </si>
  <si>
    <t>9422</t>
  </si>
  <si>
    <t xml:space="preserve">Liwska, Renata  </t>
  </si>
  <si>
    <t xml:space="preserve">LLH  </t>
  </si>
  <si>
    <t>7946, 8180</t>
    <phoneticPr fontId="1" type="noConversion"/>
  </si>
  <si>
    <t xml:space="preserve">Lo, Cuson  </t>
  </si>
  <si>
    <t xml:space="preserve">Lo, Felix  </t>
  </si>
  <si>
    <t>4644</t>
  </si>
  <si>
    <t xml:space="preserve">Lo, Mavise  </t>
  </si>
  <si>
    <t>8243, 8634</t>
  </si>
  <si>
    <t xml:space="preserve">Lobel, Arnold  </t>
  </si>
  <si>
    <t>1983</t>
  </si>
  <si>
    <t xml:space="preserve">Loeschen, Sharon  </t>
  </si>
  <si>
    <t>12356, 12287</t>
    <phoneticPr fontId="1" type="noConversion"/>
  </si>
  <si>
    <t xml:space="preserve">Loewe, Michael  </t>
  </si>
  <si>
    <t>13495</t>
  </si>
  <si>
    <t xml:space="preserve">Lok, Pedro  </t>
  </si>
  <si>
    <t>9339</t>
  </si>
  <si>
    <r>
      <t>LOMA</t>
    </r>
    <r>
      <rPr>
        <sz val="12"/>
        <color indexed="8"/>
        <rFont val="新細明體"/>
        <family val="1"/>
        <charset val="136"/>
      </rPr>
      <t>大師</t>
    </r>
    <r>
      <rPr>
        <sz val="12"/>
        <color indexed="8"/>
        <rFont val="Times New Roman"/>
        <family val="1"/>
      </rPr>
      <t xml:space="preserve">  </t>
    </r>
  </si>
  <si>
    <t>8922</t>
  </si>
  <si>
    <t xml:space="preserve">Lomp, Stephan  </t>
  </si>
  <si>
    <t xml:space="preserve">Long, Thomas G.  </t>
    <phoneticPr fontId="1" type="noConversion"/>
  </si>
  <si>
    <t xml:space="preserve">Longman, Tremper  </t>
  </si>
  <si>
    <t>9451-9452</t>
  </si>
  <si>
    <t xml:space="preserve">Loter, Inc  </t>
  </si>
  <si>
    <t xml:space="preserve">Louwers, Tanja  </t>
  </si>
  <si>
    <t>5071, 5828</t>
  </si>
  <si>
    <t xml:space="preserve">Lu  </t>
  </si>
  <si>
    <t>8035</t>
  </si>
  <si>
    <t xml:space="preserve">Lubich, Chiara  </t>
  </si>
  <si>
    <t xml:space="preserve">Lucia  </t>
  </si>
  <si>
    <t>13163</t>
  </si>
  <si>
    <t xml:space="preserve">Luciani, Roberto  </t>
  </si>
  <si>
    <t>1351</t>
  </si>
  <si>
    <t xml:space="preserve">Lui, May  </t>
  </si>
  <si>
    <t>13268</t>
  </si>
  <si>
    <t xml:space="preserve">Lung, Kasing  </t>
  </si>
  <si>
    <t>12459, 12556</t>
    <phoneticPr fontId="1" type="noConversion"/>
  </si>
  <si>
    <t xml:space="preserve">Lung, Paul  </t>
  </si>
  <si>
    <t>13111</t>
  </si>
  <si>
    <t xml:space="preserve">Luther, Martin  </t>
  </si>
  <si>
    <t>1353, 1592, 2499-2500</t>
    <phoneticPr fontId="1" type="noConversion"/>
  </si>
  <si>
    <t xml:space="preserve">Lyra  </t>
  </si>
  <si>
    <t>12099</t>
  </si>
  <si>
    <t xml:space="preserve">Ma, Aster  </t>
  </si>
  <si>
    <t>6271</t>
  </si>
  <si>
    <t xml:space="preserve">Ma, Edna  </t>
  </si>
  <si>
    <t>6178-6179</t>
  </si>
  <si>
    <t xml:space="preserve">Ma, Miloza  </t>
  </si>
  <si>
    <t xml:space="preserve">Machell, Dawn  </t>
  </si>
  <si>
    <t>9589</t>
  </si>
  <si>
    <t xml:space="preserve">MacLean, Moira  </t>
  </si>
  <si>
    <t xml:space="preserve">mad vivian  </t>
  </si>
  <si>
    <t>2271</t>
  </si>
  <si>
    <t xml:space="preserve">Magnani, Ana  </t>
  </si>
  <si>
    <t xml:space="preserve">Mak, Prudence  </t>
  </si>
  <si>
    <t>8733</t>
  </si>
  <si>
    <t xml:space="preserve">Mak, Queena  </t>
  </si>
  <si>
    <t>6240</t>
  </si>
  <si>
    <t xml:space="preserve">Malerba, Giulia  </t>
  </si>
  <si>
    <t xml:space="preserve">Man Sir  </t>
  </si>
  <si>
    <t>1606-1608, 4971</t>
    <phoneticPr fontId="1" type="noConversion"/>
  </si>
  <si>
    <t xml:space="preserve">Man, T. </t>
  </si>
  <si>
    <t>13916</t>
  </si>
  <si>
    <t xml:space="preserve">Manassirikiat, Lalana  </t>
  </si>
  <si>
    <t>13956</t>
  </si>
  <si>
    <t xml:space="preserve">Mango Naoko  </t>
  </si>
  <si>
    <t xml:space="preserve">Manning, Emily  </t>
  </si>
  <si>
    <t xml:space="preserve">Mansfield, Harvey C  </t>
  </si>
  <si>
    <t xml:space="preserve">Marchionni, Romina  </t>
  </si>
  <si>
    <t xml:space="preserve">Mark  </t>
  </si>
  <si>
    <t>2979</t>
  </si>
  <si>
    <t xml:space="preserve">Mark Sir  </t>
  </si>
  <si>
    <t>1605-1608, 1612, 1836, 4852, 4970-4971, 4976-4978</t>
    <phoneticPr fontId="1" type="noConversion"/>
  </si>
  <si>
    <t xml:space="preserve">Mark, Tom  </t>
  </si>
  <si>
    <t>6278</t>
  </si>
  <si>
    <t xml:space="preserve">Marks, Jonathan  </t>
  </si>
  <si>
    <t>9713</t>
  </si>
  <si>
    <t xml:space="preserve">Martens, Elmer A  </t>
  </si>
  <si>
    <t>5243, 12491</t>
    <phoneticPr fontId="1" type="noConversion"/>
  </si>
  <si>
    <t xml:space="preserve">Martin, Steve  </t>
  </si>
  <si>
    <t>10200-10203</t>
  </si>
  <si>
    <t xml:space="preserve">Martineau, Susan  </t>
  </si>
  <si>
    <t>9053</t>
  </si>
  <si>
    <t xml:space="preserve">Martinez, Liliana  </t>
  </si>
  <si>
    <t>5349, 8981, 9660</t>
  </si>
  <si>
    <t xml:space="preserve">Martos, Joseph  </t>
  </si>
  <si>
    <t xml:space="preserve">Masayuki, Murayoshi  </t>
  </si>
  <si>
    <t>1426</t>
  </si>
  <si>
    <t xml:space="preserve">Mason, Andy  </t>
  </si>
  <si>
    <t xml:space="preserve">Mathers, Ursula J.  </t>
    <phoneticPr fontId="1" type="noConversion"/>
  </si>
  <si>
    <t>1487-1488</t>
  </si>
  <si>
    <t xml:space="preserve">Matthews, Victor H. </t>
  </si>
  <si>
    <t>13466</t>
  </si>
  <si>
    <t xml:space="preserve">Maugham, William Somerset  </t>
  </si>
  <si>
    <t xml:space="preserve">Mazali, Gustavo  </t>
  </si>
  <si>
    <t>9714</t>
  </si>
  <si>
    <t xml:space="preserve">MC Mo  </t>
  </si>
  <si>
    <t xml:space="preserve">McAlister, Lindsey  </t>
  </si>
  <si>
    <t>5315</t>
  </si>
  <si>
    <t xml:space="preserve">McAndrew, Phil  </t>
  </si>
  <si>
    <t xml:space="preserve">McDonough, Charles A. </t>
  </si>
  <si>
    <t xml:space="preserve">McEntyre, Marilyn Chandler  </t>
  </si>
  <si>
    <t>8701, 12684</t>
    <phoneticPr fontId="1" type="noConversion"/>
  </si>
  <si>
    <t xml:space="preserve">McFarland, Rick  </t>
  </si>
  <si>
    <t>4906</t>
  </si>
  <si>
    <t xml:space="preserve">McGinn, Bernard  </t>
  </si>
  <si>
    <t>6007</t>
  </si>
  <si>
    <t xml:space="preserve">McManus, Freda  </t>
  </si>
  <si>
    <t>1105</t>
  </si>
  <si>
    <t xml:space="preserve">McNeill, Donald P  </t>
  </si>
  <si>
    <t xml:space="preserve">McRay, John  </t>
  </si>
  <si>
    <t>5779</t>
    <phoneticPr fontId="1" type="noConversion"/>
  </si>
  <si>
    <t xml:space="preserve">Media Porta  </t>
  </si>
  <si>
    <t>1508, 1703, 2023, 2062, 5064, 11885</t>
    <phoneticPr fontId="1" type="noConversion"/>
  </si>
  <si>
    <t xml:space="preserve">Melchizedek, Drunvalo  </t>
  </si>
  <si>
    <t xml:space="preserve">Melo  </t>
  </si>
  <si>
    <t xml:space="preserve">Mi  </t>
  </si>
  <si>
    <t xml:space="preserve">Micfun  </t>
  </si>
  <si>
    <t>2947, 10164-10167</t>
  </si>
  <si>
    <t xml:space="preserve">Middle  </t>
  </si>
  <si>
    <t>8910</t>
  </si>
  <si>
    <t>13836</t>
  </si>
  <si>
    <t xml:space="preserve">Miller, James Russell  </t>
  </si>
  <si>
    <t xml:space="preserve">Millward, James A.  </t>
    <phoneticPr fontId="1" type="noConversion"/>
  </si>
  <si>
    <t>5884</t>
  </si>
  <si>
    <t xml:space="preserve">Milner, Charlotte  </t>
  </si>
  <si>
    <t xml:space="preserve">Minogue, Kenneth  </t>
  </si>
  <si>
    <t>1651</t>
  </si>
  <si>
    <t xml:space="preserve">Miss K  </t>
  </si>
  <si>
    <t>4344, 12017</t>
  </si>
  <si>
    <t xml:space="preserve">Miss Lam  </t>
  </si>
  <si>
    <t>7849-7854</t>
  </si>
  <si>
    <t xml:space="preserve">Miss Tsang  </t>
  </si>
  <si>
    <t xml:space="preserve">Missta  </t>
  </si>
  <si>
    <t>2513, 5878</t>
    <phoneticPr fontId="1" type="noConversion"/>
  </si>
  <si>
    <t xml:space="preserve">Mita  </t>
  </si>
  <si>
    <t xml:space="preserve">Mitchell  </t>
  </si>
  <si>
    <t xml:space="preserve">Mitel, Daniel  </t>
  </si>
  <si>
    <t xml:space="preserve">Mittal, Anjali  </t>
  </si>
  <si>
    <t>2659</t>
  </si>
  <si>
    <t xml:space="preserve">Mohrlang, Roger  </t>
  </si>
  <si>
    <t>10043-10044</t>
  </si>
  <si>
    <t xml:space="preserve">Moja Cookie  </t>
  </si>
  <si>
    <t>985</t>
  </si>
  <si>
    <t xml:space="preserve">Moll, Rob  </t>
  </si>
  <si>
    <t>12446</t>
  </si>
  <si>
    <t xml:space="preserve">momo  </t>
  </si>
  <si>
    <t>6138</t>
  </si>
  <si>
    <t xml:space="preserve">Monari, Manuela  </t>
  </si>
  <si>
    <t>8698, 9463</t>
  </si>
  <si>
    <t xml:space="preserve">Mona老師  </t>
  </si>
  <si>
    <t>5410, 12191, 13036-13037</t>
    <phoneticPr fontId="1" type="noConversion"/>
  </si>
  <si>
    <t>6202, 6288</t>
    <phoneticPr fontId="1" type="noConversion"/>
  </si>
  <si>
    <t xml:space="preserve">Monkey  </t>
  </si>
  <si>
    <t>981, 2803</t>
    <phoneticPr fontId="1" type="noConversion"/>
  </si>
  <si>
    <t xml:space="preserve">Montanari, Eva  </t>
  </si>
  <si>
    <t>1552</t>
  </si>
  <si>
    <t xml:space="preserve">Montero, Jose Perez  </t>
  </si>
  <si>
    <t>2293, 12831-12832</t>
  </si>
  <si>
    <t xml:space="preserve">Monzusu  </t>
  </si>
  <si>
    <t>5192</t>
  </si>
  <si>
    <t xml:space="preserve">Moo, Douglas J. </t>
  </si>
  <si>
    <t>13817</t>
  </si>
  <si>
    <t xml:space="preserve">Moore-Mallinos, Jennifer  </t>
  </si>
  <si>
    <t>1448, 2188-2189</t>
  </si>
  <si>
    <t xml:space="preserve">Morris, Paul  </t>
  </si>
  <si>
    <t>13404</t>
  </si>
  <si>
    <t xml:space="preserve">Morrison, Douglas A.  </t>
    <phoneticPr fontId="1" type="noConversion"/>
  </si>
  <si>
    <t xml:space="preserve">Mottier, Veronique  </t>
  </si>
  <si>
    <t>8693</t>
  </si>
  <si>
    <t xml:space="preserve">Motuelle, Berengere  </t>
  </si>
  <si>
    <t>5072, 11596</t>
  </si>
  <si>
    <t xml:space="preserve">Motyer, Stephen  </t>
  </si>
  <si>
    <t>5780</t>
  </si>
  <si>
    <t xml:space="preserve">Moya, Maria  </t>
  </si>
  <si>
    <t xml:space="preserve">Moyle, Eunice  </t>
  </si>
  <si>
    <t>12364</t>
  </si>
  <si>
    <t xml:space="preserve">Moyle, Sabrina  </t>
  </si>
  <si>
    <t xml:space="preserve">Mr Pilot  </t>
  </si>
  <si>
    <t>2846</t>
  </si>
  <si>
    <t xml:space="preserve">Mr. Lazy  </t>
  </si>
  <si>
    <t>4632, 7784</t>
    <phoneticPr fontId="1" type="noConversion"/>
  </si>
  <si>
    <t xml:space="preserve">Mrs P's Kitchen  </t>
  </si>
  <si>
    <t>1528</t>
  </si>
  <si>
    <t xml:space="preserve">Mrs. Horse  </t>
  </si>
  <si>
    <t>9726</t>
  </si>
  <si>
    <t xml:space="preserve">Mrs. J  </t>
  </si>
  <si>
    <t>10139</t>
  </si>
  <si>
    <t xml:space="preserve">Ms Halcyon  </t>
  </si>
  <si>
    <t>8205-8210</t>
  </si>
  <si>
    <t xml:space="preserve">Mulholland, M. Robert  </t>
  </si>
  <si>
    <t>9224, 9677, 13128</t>
    <phoneticPr fontId="1" type="noConversion"/>
  </si>
  <si>
    <t xml:space="preserve">Murayoshi, Masayuki  </t>
  </si>
  <si>
    <t>9623</t>
  </si>
  <si>
    <t xml:space="preserve">Murray, Andrew  </t>
  </si>
  <si>
    <t xml:space="preserve">Muzikland  </t>
  </si>
  <si>
    <t>8539</t>
  </si>
  <si>
    <t xml:space="preserve">Naisbitt, Doris  </t>
  </si>
  <si>
    <t xml:space="preserve">Naisbitt, John  </t>
  </si>
  <si>
    <t xml:space="preserve">namek  </t>
  </si>
  <si>
    <t>1154, 1325, 2501, 2764-2776, 7841, 9501-9507, 9734, 13764-13766</t>
    <phoneticPr fontId="1" type="noConversion"/>
  </si>
  <si>
    <t xml:space="preserve">Naoe  </t>
  </si>
  <si>
    <t>1616-1617, 1761-1762</t>
    <phoneticPr fontId="1" type="noConversion"/>
  </si>
  <si>
    <t>5200</t>
  </si>
  <si>
    <t xml:space="preserve">Needham, Joseph  </t>
  </si>
  <si>
    <t xml:space="preserve">Neiman, Susan  </t>
  </si>
  <si>
    <t xml:space="preserve">Ng, Carmen  </t>
  </si>
  <si>
    <t>8534</t>
  </si>
  <si>
    <t xml:space="preserve">Ng, Derek  </t>
  </si>
  <si>
    <t xml:space="preserve">Ng, Jackal  </t>
  </si>
  <si>
    <t>1630</t>
  </si>
  <si>
    <t xml:space="preserve">Ng, Nita  </t>
  </si>
  <si>
    <t xml:space="preserve">Ng, Priscilla  </t>
  </si>
  <si>
    <t>8173</t>
  </si>
  <si>
    <t xml:space="preserve">Ng, Susanne  </t>
  </si>
  <si>
    <t xml:space="preserve">Ng, Wendy  </t>
  </si>
  <si>
    <t>6291, 13944</t>
  </si>
  <si>
    <t xml:space="preserve">nie chamak  </t>
  </si>
  <si>
    <t xml:space="preserve">Nitz, Jai  </t>
  </si>
  <si>
    <t>1724</t>
  </si>
  <si>
    <t xml:space="preserve">Nolan, Peter  </t>
  </si>
  <si>
    <t xml:space="preserve">Nomura, Yukari  </t>
  </si>
  <si>
    <t>5821</t>
  </si>
  <si>
    <r>
      <t>Norma@DayDayCook</t>
    </r>
    <r>
      <rPr>
        <sz val="12"/>
        <color indexed="8"/>
        <rFont val="新細明體"/>
        <family val="1"/>
        <charset val="136"/>
      </rPr>
      <t>日日煮</t>
    </r>
    <r>
      <rPr>
        <sz val="12"/>
        <color indexed="8"/>
        <rFont val="Times New Roman"/>
        <family val="1"/>
      </rPr>
      <t xml:space="preserve">  </t>
    </r>
  </si>
  <si>
    <t xml:space="preserve">Nouwen, Henri J. M. </t>
  </si>
  <si>
    <t>1538, 2369, 4328, 5483, 6020, 6089, 9473-9474</t>
    <phoneticPr fontId="1" type="noConversion"/>
  </si>
  <si>
    <t xml:space="preserve">Novelland  </t>
  </si>
  <si>
    <r>
      <t>NPO</t>
    </r>
    <r>
      <rPr>
        <sz val="12"/>
        <color indexed="8"/>
        <rFont val="新細明體"/>
        <family val="1"/>
        <charset val="136"/>
      </rPr>
      <t>法人日本美甲師協會</t>
    </r>
    <r>
      <rPr>
        <sz val="12"/>
        <color indexed="8"/>
        <rFont val="Times New Roman"/>
        <family val="1"/>
      </rPr>
      <t xml:space="preserve">(JNA)  </t>
    </r>
  </si>
  <si>
    <t xml:space="preserve">Nuesch, Hanspeter  </t>
  </si>
  <si>
    <t>5770</t>
  </si>
  <si>
    <t xml:space="preserve">Oburkova, Eva  </t>
  </si>
  <si>
    <t xml:space="preserve">Olsen, Ib Spang  </t>
  </si>
  <si>
    <t xml:space="preserve">Olson, J. Gunnar  </t>
  </si>
  <si>
    <t>2275</t>
  </si>
  <si>
    <t xml:space="preserve">Olson, Roger E. </t>
  </si>
  <si>
    <t xml:space="preserve">omo!  </t>
  </si>
  <si>
    <t>10071</t>
  </si>
  <si>
    <t xml:space="preserve">One  </t>
  </si>
  <si>
    <t>2967-2976, 2989-2991, 9731</t>
    <phoneticPr fontId="1" type="noConversion"/>
  </si>
  <si>
    <t xml:space="preserve">O'Neill, Mark  </t>
  </si>
  <si>
    <t>13608</t>
  </si>
  <si>
    <t xml:space="preserve">O'Neill, Paul  </t>
  </si>
  <si>
    <t>4425, 4611, 4656, 4724, 4787, 4903, 5411, 5586, 5868-5872, 6136, 6204</t>
  </si>
  <si>
    <t xml:space="preserve">Ong, Anvil  </t>
  </si>
  <si>
    <t>6240, 9664, 10117</t>
    <phoneticPr fontId="1" type="noConversion"/>
  </si>
  <si>
    <t xml:space="preserve">Onki  </t>
  </si>
  <si>
    <t xml:space="preserve">On菇男  </t>
  </si>
  <si>
    <t>9732</t>
  </si>
  <si>
    <t xml:space="preserve">Option Jack  </t>
  </si>
  <si>
    <t>9397</t>
  </si>
  <si>
    <t xml:space="preserve">Ormerod, Jan  </t>
  </si>
  <si>
    <t>1003</t>
  </si>
  <si>
    <t xml:space="preserve">Orwell, George  </t>
  </si>
  <si>
    <t xml:space="preserve">Osborne, Grant R. </t>
  </si>
  <si>
    <t>8903, 10045-10046, 12828</t>
  </si>
  <si>
    <t xml:space="preserve">Ostrove, Karen  </t>
  </si>
  <si>
    <t>1884</t>
  </si>
  <si>
    <t xml:space="preserve">O'Sullivan, Patrick  </t>
  </si>
  <si>
    <t xml:space="preserve">Ott, Craig  </t>
  </si>
  <si>
    <t xml:space="preserve">Ovani, Germano  </t>
  </si>
  <si>
    <t>966</t>
  </si>
  <si>
    <t xml:space="preserve">Owenmama  </t>
  </si>
  <si>
    <t>4964</t>
  </si>
  <si>
    <t xml:space="preserve">P.booranakul, Suphaalak  </t>
  </si>
  <si>
    <t>12253, 13015, 13120, 13851, 13875</t>
  </si>
  <si>
    <t xml:space="preserve">Packer, J. I. </t>
  </si>
  <si>
    <t>4634</t>
  </si>
  <si>
    <t xml:space="preserve">Pallant, Katrina  </t>
  </si>
  <si>
    <t>13734</t>
  </si>
  <si>
    <t xml:space="preserve">Panini, Allegra  </t>
  </si>
  <si>
    <t xml:space="preserve">Pannenberg, Wolfhart  </t>
  </si>
  <si>
    <t xml:space="preserve">Pardini, David A. </t>
  </si>
  <si>
    <t xml:space="preserve">Parent, Nancy  </t>
  </si>
  <si>
    <t>2906</t>
  </si>
  <si>
    <t xml:space="preserve">Parker, Bill  </t>
  </si>
  <si>
    <t>1787</t>
  </si>
  <si>
    <t xml:space="preserve">Passaglia, Maria Novella  </t>
  </si>
  <si>
    <t>13854</t>
  </si>
  <si>
    <t xml:space="preserve">Patrick Sir  </t>
  </si>
  <si>
    <t>7693</t>
  </si>
  <si>
    <t xml:space="preserve">Patz, Christian  </t>
  </si>
  <si>
    <t>2256</t>
  </si>
  <si>
    <t xml:space="preserve">Pauline  </t>
  </si>
  <si>
    <t xml:space="preserve">Payne, David  </t>
  </si>
  <si>
    <t>5845</t>
  </si>
  <si>
    <t xml:space="preserve">Pazu薯伯伯  </t>
    <phoneticPr fontId="1" type="noConversion"/>
  </si>
  <si>
    <t>4955</t>
  </si>
  <si>
    <t xml:space="preserve">Peacock, Lou  </t>
  </si>
  <si>
    <t>8200</t>
  </si>
  <si>
    <t xml:space="preserve">Pearce, Justin  </t>
  </si>
  <si>
    <t xml:space="preserve">Peechavanich, Nicha  </t>
  </si>
  <si>
    <t xml:space="preserve">Peggy先生  </t>
  </si>
  <si>
    <t>9733</t>
  </si>
  <si>
    <t xml:space="preserve">Petit, Veronique  </t>
  </si>
  <si>
    <t>9587, 13549</t>
    <phoneticPr fontId="1" type="noConversion"/>
  </si>
  <si>
    <t xml:space="preserve">Pham, Khoi  </t>
  </si>
  <si>
    <t xml:space="preserve">Philippe, Jacques  </t>
  </si>
  <si>
    <t>12269, 12487</t>
  </si>
  <si>
    <r>
      <t>PHP</t>
    </r>
    <r>
      <rPr>
        <sz val="12"/>
        <color indexed="8"/>
        <rFont val="新細明體"/>
        <family val="1"/>
        <charset val="136"/>
      </rPr>
      <t>研究所</t>
    </r>
    <r>
      <rPr>
        <sz val="12"/>
        <color indexed="8"/>
        <rFont val="Times New Roman"/>
        <family val="1"/>
      </rPr>
      <t xml:space="preserve">  </t>
    </r>
  </si>
  <si>
    <t>12170</t>
  </si>
  <si>
    <t xml:space="preserve">Phulphermsub, Varisa  </t>
  </si>
  <si>
    <t xml:space="preserve">Piccolia, Editions  </t>
  </si>
  <si>
    <t>11596</t>
  </si>
  <si>
    <t xml:space="preserve">Pickard, Stephen  </t>
  </si>
  <si>
    <t>5822</t>
  </si>
  <si>
    <t xml:space="preserve">Piper, John  </t>
  </si>
  <si>
    <t>5262</t>
  </si>
  <si>
    <t xml:space="preserve">Pochettino, Paolo  </t>
  </si>
  <si>
    <t>1138, 5186</t>
  </si>
  <si>
    <t xml:space="preserve">Poe, Edgar Allan  </t>
  </si>
  <si>
    <t>9074</t>
  </si>
  <si>
    <t xml:space="preserve">Pollack, Pam  </t>
  </si>
  <si>
    <t>1081, 1430</t>
  </si>
  <si>
    <t xml:space="preserve">Pollak, Esther  </t>
  </si>
  <si>
    <t xml:space="preserve">Poon, Eric  </t>
  </si>
  <si>
    <t>1372</t>
  </si>
  <si>
    <t xml:space="preserve">Poon, Kafka  </t>
  </si>
  <si>
    <t>6206, 6295</t>
    <phoneticPr fontId="1" type="noConversion"/>
  </si>
  <si>
    <t xml:space="preserve">Prange, Victor H. </t>
  </si>
  <si>
    <t>1099, 12118</t>
    <phoneticPr fontId="1" type="noConversion"/>
  </si>
  <si>
    <t xml:space="preserve">Pressense, Domitille de  </t>
  </si>
  <si>
    <t>7717, 8397-8399, 8741, 9245</t>
  </si>
  <si>
    <t xml:space="preserve">PRIVATE i GARDEN Kids Salon  </t>
  </si>
  <si>
    <t>10186</t>
  </si>
  <si>
    <t xml:space="preserve">Prof. Peanut  </t>
  </si>
  <si>
    <t>7573</t>
  </si>
  <si>
    <t xml:space="preserve">Professor PowPow  </t>
  </si>
  <si>
    <t>8845</t>
  </si>
  <si>
    <t xml:space="preserve">Project May  </t>
  </si>
  <si>
    <t>6296</t>
  </si>
  <si>
    <t xml:space="preserve">Przeworski, Adam  </t>
  </si>
  <si>
    <t>8260</t>
  </si>
  <si>
    <t xml:space="preserve">Rainey, Barbara  </t>
  </si>
  <si>
    <t>11946</t>
  </si>
  <si>
    <t xml:space="preserve">Rainey, Dennis  </t>
  </si>
  <si>
    <t xml:space="preserve">Rainsford, Marcus  </t>
  </si>
  <si>
    <t xml:space="preserve">Rancel, Guille  </t>
  </si>
  <si>
    <t>12358, 12716, 12764</t>
  </si>
  <si>
    <t xml:space="preserve">Ravasi, Gianfranco  </t>
  </si>
  <si>
    <t xml:space="preserve">Redfern, Martin  </t>
  </si>
  <si>
    <t xml:space="preserve">Reeves, Eira  </t>
  </si>
  <si>
    <t xml:space="preserve">Reitz, Nadine  </t>
  </si>
  <si>
    <t>2786</t>
  </si>
  <si>
    <t xml:space="preserve">Rey, Anabel Fernandez  </t>
  </si>
  <si>
    <t>1594</t>
  </si>
  <si>
    <t xml:space="preserve">RickyKAZAF  </t>
  </si>
  <si>
    <t>10155</t>
  </si>
  <si>
    <t xml:space="preserve">Riglietti, Serena  </t>
  </si>
  <si>
    <t>2547, 5264</t>
  </si>
  <si>
    <t xml:space="preserve">Roca, Nuria  </t>
  </si>
  <si>
    <t>955, 1286, 1326, 1391-1392</t>
  </si>
  <si>
    <t xml:space="preserve">Rohr, Richard  </t>
  </si>
  <si>
    <t xml:space="preserve">Rood, Brian  </t>
  </si>
  <si>
    <t>5241-5242</t>
  </si>
  <si>
    <t xml:space="preserve">Rosa, Lole  </t>
  </si>
  <si>
    <t>5137</t>
  </si>
  <si>
    <t xml:space="preserve">Roscini, Alberto  </t>
  </si>
  <si>
    <t xml:space="preserve">Ross, Allen  </t>
  </si>
  <si>
    <t xml:space="preserve">Roux, Alain  </t>
  </si>
  <si>
    <t>8150-8153</t>
  </si>
  <si>
    <t xml:space="preserve">RUI  </t>
  </si>
  <si>
    <t xml:space="preserve">Russell, Harriet  </t>
  </si>
  <si>
    <t xml:space="preserve">Ruth  </t>
  </si>
  <si>
    <t>6300</t>
  </si>
  <si>
    <t xml:space="preserve">Ruthven, Malise  </t>
  </si>
  <si>
    <t xml:space="preserve">Ryan, Cheli Duran  </t>
  </si>
  <si>
    <t xml:space="preserve">Sabolo, Lisena  </t>
  </si>
  <si>
    <t>4442</t>
  </si>
  <si>
    <t xml:space="preserve">Saint-Exupery, Antoine de. </t>
  </si>
  <si>
    <t>4428, 7835</t>
  </si>
  <si>
    <t xml:space="preserve">Salas, Laura Purdie  </t>
  </si>
  <si>
    <t>1148, 1431, 9159</t>
    <phoneticPr fontId="1" type="noConversion"/>
  </si>
  <si>
    <t xml:space="preserve">Salbot, Kyoko  </t>
  </si>
  <si>
    <t>1781</t>
  </si>
  <si>
    <t xml:space="preserve">Salisbury, Caleb  </t>
  </si>
  <si>
    <t xml:space="preserve">Salucci, Francesca  </t>
  </si>
  <si>
    <t xml:space="preserve">Sandberg, Inger  </t>
  </si>
  <si>
    <t>4825-4828</t>
  </si>
  <si>
    <t xml:space="preserve">Sandberg, Lasse  </t>
  </si>
  <si>
    <t xml:space="preserve">Sandy Mama  </t>
  </si>
  <si>
    <t>8636, 9320, 9737, 10169, 13246</t>
    <phoneticPr fontId="1" type="noConversion"/>
  </si>
  <si>
    <t xml:space="preserve">Saxon, Vickie  </t>
  </si>
  <si>
    <t xml:space="preserve">Saxon, Victoria  </t>
  </si>
  <si>
    <t xml:space="preserve">Sayatoo  </t>
  </si>
  <si>
    <t>5394, 8487</t>
    <phoneticPr fontId="1" type="noConversion"/>
  </si>
  <si>
    <t xml:space="preserve">Scalco, Sonia  </t>
  </si>
  <si>
    <t xml:space="preserve">Schaefer, Elizabeth  </t>
  </si>
  <si>
    <t xml:space="preserve">Scheffler, Axel  </t>
  </si>
  <si>
    <t>1196</t>
  </si>
  <si>
    <t xml:space="preserve">Schmaus, Franz  </t>
  </si>
  <si>
    <t>2791</t>
  </si>
  <si>
    <t xml:space="preserve">Schmitt-Stegmann, Astrid  </t>
  </si>
  <si>
    <t xml:space="preserve">Schoenwald, Sophie  </t>
  </si>
  <si>
    <t xml:space="preserve">Schreiber-Wicke, Edith  </t>
  </si>
  <si>
    <t xml:space="preserve">Schuetze, Armin W. </t>
  </si>
  <si>
    <t>1098, 9543, 12117</t>
    <phoneticPr fontId="1" type="noConversion"/>
  </si>
  <si>
    <t xml:space="preserve">Schwarz, Hans  </t>
  </si>
  <si>
    <t>1771</t>
  </si>
  <si>
    <t xml:space="preserve">Schwarz, John  </t>
  </si>
  <si>
    <t xml:space="preserve">Scollon, Bill  </t>
  </si>
  <si>
    <t>8980</t>
  </si>
  <si>
    <t xml:space="preserve">Scott, Gavin  </t>
  </si>
  <si>
    <t xml:space="preserve">Scott, Kimberley  </t>
  </si>
  <si>
    <t xml:space="preserve">Scruton, Roger  </t>
  </si>
  <si>
    <t xml:space="preserve">Self, David  </t>
  </si>
  <si>
    <t xml:space="preserve">Senior, Suzy  </t>
  </si>
  <si>
    <t>1578</t>
  </si>
  <si>
    <t xml:space="preserve">Serrano, Pilar  </t>
  </si>
  <si>
    <t xml:space="preserve">Sham, L. K. </t>
  </si>
  <si>
    <t>1165, 5053</t>
  </si>
  <si>
    <t xml:space="preserve">Sherrill, Elizabeth  </t>
  </si>
  <si>
    <t>5082</t>
  </si>
  <si>
    <t xml:space="preserve">Sherrill, John  </t>
  </si>
  <si>
    <t xml:space="preserve">Shin  </t>
  </si>
  <si>
    <t>1269, 4543</t>
    <phoneticPr fontId="1" type="noConversion"/>
  </si>
  <si>
    <t xml:space="preserve">Shing  </t>
  </si>
  <si>
    <t>9443</t>
  </si>
  <si>
    <t xml:space="preserve">Shiu, Ceci  </t>
  </si>
  <si>
    <t>8560</t>
  </si>
  <si>
    <t xml:space="preserve">Short Scary Stories版區作者  </t>
  </si>
  <si>
    <t>8933, 13273</t>
    <phoneticPr fontId="1" type="noConversion"/>
  </si>
  <si>
    <t xml:space="preserve">Shue, Ken  </t>
  </si>
  <si>
    <t>1664</t>
  </si>
  <si>
    <t xml:space="preserve">Shum, Rita  </t>
  </si>
  <si>
    <t>1890</t>
  </si>
  <si>
    <t xml:space="preserve">Sillani, Febe  </t>
  </si>
  <si>
    <t>2790, 6056</t>
  </si>
  <si>
    <t xml:space="preserve">Simeone, Stefano  </t>
  </si>
  <si>
    <t>11959</t>
  </si>
  <si>
    <t xml:space="preserve">Simmons, Joyce Nesker  </t>
  </si>
  <si>
    <t>5433</t>
  </si>
  <si>
    <t xml:space="preserve">Simsim  </t>
  </si>
  <si>
    <t>9583</t>
  </si>
  <si>
    <t xml:space="preserve">Sing, Alda  </t>
  </si>
  <si>
    <t>1630, 2952</t>
  </si>
  <si>
    <t xml:space="preserve">Singer, Peter  </t>
  </si>
  <si>
    <t>9442</t>
  </si>
  <si>
    <t xml:space="preserve">Sirett, Dawn  </t>
  </si>
  <si>
    <t xml:space="preserve">Skinner, Quentin  </t>
  </si>
  <si>
    <t xml:space="preserve">Sleptsova, Nastia  </t>
  </si>
  <si>
    <t>10200</t>
  </si>
  <si>
    <t xml:space="preserve">Smallman, Steve  </t>
  </si>
  <si>
    <t>8176-8177</t>
  </si>
  <si>
    <t xml:space="preserve">Smith, Nicholas  </t>
  </si>
  <si>
    <t>11317</t>
  </si>
  <si>
    <t xml:space="preserve">Smoley, Evgeniy  </t>
  </si>
  <si>
    <t>12439</t>
  </si>
  <si>
    <t xml:space="preserve">Snider, Brandon T. </t>
  </si>
  <si>
    <t xml:space="preserve">So, Bonnie  </t>
  </si>
  <si>
    <t>5799</t>
  </si>
  <si>
    <t xml:space="preserve">So, Pen  </t>
  </si>
  <si>
    <t>7754</t>
  </si>
  <si>
    <t xml:space="preserve">So, Stella  </t>
  </si>
  <si>
    <t xml:space="preserve">Soentpiet, Chris K.  </t>
    <phoneticPr fontId="1" type="noConversion"/>
  </si>
  <si>
    <t xml:space="preserve">Soho  </t>
    <phoneticPr fontId="1" type="noConversion"/>
  </si>
  <si>
    <t>8421</t>
  </si>
  <si>
    <t xml:space="preserve">Sombart, Werner  </t>
  </si>
  <si>
    <t>2715</t>
  </si>
  <si>
    <t xml:space="preserve">Soncop Studio  </t>
  </si>
  <si>
    <t>5345-5348</t>
  </si>
  <si>
    <t xml:space="preserve">Soon, Wan May  </t>
  </si>
  <si>
    <t>7607</t>
  </si>
  <si>
    <t xml:space="preserve">Soon, Wan Mei  </t>
  </si>
  <si>
    <t>7608-7692, 8082</t>
  </si>
  <si>
    <t xml:space="preserve">Sorell, Tom  </t>
  </si>
  <si>
    <t>2178</t>
  </si>
  <si>
    <t xml:space="preserve">Sotomayor, Chris  </t>
  </si>
  <si>
    <t xml:space="preserve">Southey, Robert  </t>
  </si>
  <si>
    <t>7721</t>
  </si>
  <si>
    <t xml:space="preserve">Spector, Aimee  </t>
  </si>
  <si>
    <t>5943</t>
  </si>
  <si>
    <t xml:space="preserve">Spencer, Nick  </t>
  </si>
  <si>
    <t xml:space="preserve">Sperring, Mark  </t>
  </si>
  <si>
    <t xml:space="preserve">Spier, Peter  </t>
  </si>
  <si>
    <t>946</t>
  </si>
  <si>
    <t xml:space="preserve">Spiral游絲腕表雜誌編輯部  </t>
  </si>
  <si>
    <t xml:space="preserve">Spurgeon, C. H. </t>
  </si>
  <si>
    <t xml:space="preserve">Spyri, Johanna  </t>
  </si>
  <si>
    <t>5394</t>
  </si>
  <si>
    <t xml:space="preserve">Sri-adulphan, Jitlada  </t>
  </si>
  <si>
    <t>9447, 9923</t>
  </si>
  <si>
    <t xml:space="preserve">St. John, Patricia M.  </t>
    <phoneticPr fontId="1" type="noConversion"/>
  </si>
  <si>
    <t>1140</t>
  </si>
  <si>
    <t xml:space="preserve">Stackhouse, Max L.  </t>
    <phoneticPr fontId="1" type="noConversion"/>
  </si>
  <si>
    <t>4607</t>
  </si>
  <si>
    <t xml:space="preserve">Starman  </t>
  </si>
  <si>
    <t>12263</t>
  </si>
  <si>
    <t xml:space="preserve">Statham, Dominic  </t>
  </si>
  <si>
    <t>9411</t>
  </si>
  <si>
    <t xml:space="preserve">Steger, Manfred B.  </t>
    <phoneticPr fontId="1" type="noConversion"/>
  </si>
  <si>
    <t>8309</t>
  </si>
  <si>
    <t xml:space="preserve">Steig, William  </t>
  </si>
  <si>
    <t xml:space="preserve">STEM Sir  </t>
  </si>
  <si>
    <t xml:space="preserve">Stephenson, Kristina  </t>
  </si>
  <si>
    <t xml:space="preserve">Stern, Bert  </t>
  </si>
  <si>
    <t>2452</t>
  </si>
  <si>
    <t xml:space="preserve">Stevens, R. Paul  </t>
  </si>
  <si>
    <t xml:space="preserve">Stiglitz, Joseph E. </t>
  </si>
  <si>
    <t xml:space="preserve">Stilton, Geronimo  </t>
  </si>
  <si>
    <t>1371, 1645, 1665, 2036, 2261, 2801, 5204, 8154, 8208, 8401, 8463, 8485, 9404, 12297, 12582</t>
    <phoneticPr fontId="1" type="noConversion"/>
  </si>
  <si>
    <t xml:space="preserve">Stoner, Sherri  </t>
  </si>
  <si>
    <t>13000-13003</t>
  </si>
  <si>
    <t xml:space="preserve">Stott, John  </t>
  </si>
  <si>
    <t>4932</t>
  </si>
  <si>
    <t xml:space="preserve">Strauch, Alexander  </t>
  </si>
  <si>
    <t xml:space="preserve">Studio Nuts  </t>
  </si>
  <si>
    <t>11356-11358, 12019-12027</t>
    <phoneticPr fontId="1" type="noConversion"/>
  </si>
  <si>
    <t xml:space="preserve">Suen, Wanda  </t>
  </si>
  <si>
    <t>11897</t>
  </si>
  <si>
    <t xml:space="preserve">Sycamore, Beth  </t>
  </si>
  <si>
    <t xml:space="preserve">Szwarcberg, Lucas  </t>
  </si>
  <si>
    <r>
      <t>TAC</t>
    </r>
    <r>
      <rPr>
        <sz val="12"/>
        <color indexed="8"/>
        <rFont val="新細明體"/>
        <family val="1"/>
        <charset val="136"/>
      </rPr>
      <t>出版編集部</t>
    </r>
    <r>
      <rPr>
        <sz val="12"/>
        <color indexed="8"/>
        <rFont val="Times New Roman"/>
        <family val="1"/>
      </rPr>
      <t xml:space="preserve">  </t>
    </r>
  </si>
  <si>
    <t xml:space="preserve">TAC出版編輯部  </t>
  </si>
  <si>
    <t>1658, 1743, 4812, 7886, 8211, 8335, 9290, 11896, 12545</t>
  </si>
  <si>
    <t xml:space="preserve">Tai, Kennis  </t>
  </si>
  <si>
    <t xml:space="preserve">Tam, Hallie  </t>
  </si>
  <si>
    <t xml:space="preserve">Tam, Helen  </t>
  </si>
  <si>
    <t xml:space="preserve">Tam, Nicole  </t>
  </si>
  <si>
    <t xml:space="preserve">Tan, Bella Cotoner  </t>
  </si>
  <si>
    <t>1141</t>
  </si>
  <si>
    <t xml:space="preserve">Tan, Katrina Ann C. </t>
  </si>
  <si>
    <t xml:space="preserve">Tan, Phay Shing  </t>
  </si>
  <si>
    <t xml:space="preserve">Tang, Alice  </t>
  </si>
  <si>
    <t>9395</t>
  </si>
  <si>
    <t xml:space="preserve">Tanzer, Andrew  </t>
  </si>
  <si>
    <t xml:space="preserve">Tas, Siirsel  </t>
  </si>
  <si>
    <t xml:space="preserve">Tauler, John  </t>
  </si>
  <si>
    <t xml:space="preserve">Taylor, Vanetta  </t>
  </si>
  <si>
    <t xml:space="preserve">Tazhibi, Mahni  </t>
  </si>
  <si>
    <t>1958</t>
  </si>
  <si>
    <t xml:space="preserve">TCL多媒體科技控股有限公司  </t>
  </si>
  <si>
    <t>6217, 6303, 9742</t>
    <phoneticPr fontId="1" type="noConversion"/>
  </si>
  <si>
    <r>
      <t>TCL</t>
    </r>
    <r>
      <rPr>
        <sz val="12"/>
        <color indexed="8"/>
        <rFont val="新細明體"/>
        <family val="1"/>
        <charset val="136"/>
      </rPr>
      <t>通訊科技控股有限公司</t>
    </r>
    <r>
      <rPr>
        <sz val="12"/>
        <color indexed="8"/>
        <rFont val="Times New Roman"/>
        <family val="1"/>
      </rPr>
      <t xml:space="preserve">  </t>
    </r>
  </si>
  <si>
    <t>6304</t>
  </si>
  <si>
    <t xml:space="preserve">Teckentrup, Britta  </t>
  </si>
  <si>
    <t>1849, 2572, 4962</t>
    <phoneticPr fontId="1" type="noConversion"/>
  </si>
  <si>
    <t xml:space="preserve">Tecona Bagel Works  </t>
  </si>
  <si>
    <t>1311</t>
  </si>
  <si>
    <t xml:space="preserve">Tedesco, Marcela  </t>
  </si>
  <si>
    <t xml:space="preserve">Tessaro, Gek  </t>
  </si>
  <si>
    <t>1120, 1185, 2540</t>
  </si>
  <si>
    <t xml:space="preserve">Teymorian, Anahita  </t>
  </si>
  <si>
    <t>2796</t>
  </si>
  <si>
    <t xml:space="preserve">The Beggar in the Restaurant店小二  </t>
  </si>
  <si>
    <t>1086</t>
  </si>
  <si>
    <t xml:space="preserve">The Daniel Plan Team  </t>
  </si>
  <si>
    <t xml:space="preserve">The Disney Storybook Art Team  </t>
  </si>
  <si>
    <t>8085, 10109</t>
  </si>
  <si>
    <t xml:space="preserve">Therese  </t>
  </si>
  <si>
    <t xml:space="preserve">Thérèse  </t>
  </si>
  <si>
    <t xml:space="preserve">Thomas, William Henry Griffith  </t>
  </si>
  <si>
    <t>13082</t>
  </si>
  <si>
    <t xml:space="preserve">Thompson, Carol  </t>
  </si>
  <si>
    <t xml:space="preserve">Thoroe, Charlotte  </t>
  </si>
  <si>
    <t>5840-5842</t>
  </si>
  <si>
    <t xml:space="preserve">Thorpe, Christopher  </t>
  </si>
  <si>
    <t xml:space="preserve">Tillman, Nancy  </t>
  </si>
  <si>
    <t>2365</t>
  </si>
  <si>
    <t xml:space="preserve">Timmiss, Steve  </t>
  </si>
  <si>
    <t xml:space="preserve">Ting Yan  </t>
  </si>
  <si>
    <t>12580</t>
  </si>
  <si>
    <t xml:space="preserve">Tio  </t>
  </si>
  <si>
    <t xml:space="preserve">Tom  </t>
  </si>
  <si>
    <t xml:space="preserve">Tone, Satoe  </t>
  </si>
  <si>
    <t>9047</t>
  </si>
  <si>
    <r>
      <t>Tonny</t>
    </r>
    <r>
      <rPr>
        <sz val="12"/>
        <color indexed="8"/>
        <rFont val="新細明體"/>
        <family val="1"/>
        <charset val="136"/>
      </rPr>
      <t>師父</t>
    </r>
    <r>
      <rPr>
        <sz val="12"/>
        <color indexed="8"/>
        <rFont val="Times New Roman"/>
        <family val="1"/>
      </rPr>
      <t xml:space="preserve">  </t>
    </r>
  </si>
  <si>
    <t>10037</t>
  </si>
  <si>
    <t xml:space="preserve">Toulmin, Sarah  </t>
  </si>
  <si>
    <t xml:space="preserve">Tozer, A. W. </t>
  </si>
  <si>
    <t>2475, 5624, 5898, 8004, 9323, 12004 12990, 13592</t>
    <phoneticPr fontId="1" type="noConversion"/>
  </si>
  <si>
    <t xml:space="preserve">Tozzi, Mario  </t>
  </si>
  <si>
    <t>8191, 9555</t>
  </si>
  <si>
    <t xml:space="preserve">Traini, Agostino  </t>
  </si>
  <si>
    <t>2817, 7766, 8191, 8675, 9555, 12312, 12421, 12470, 13854</t>
    <phoneticPr fontId="1" type="noConversion"/>
  </si>
  <si>
    <t xml:space="preserve">Travis  </t>
  </si>
  <si>
    <t>6085</t>
  </si>
  <si>
    <t xml:space="preserve">trikotri  </t>
  </si>
  <si>
    <t>12748</t>
  </si>
  <si>
    <t xml:space="preserve">Tripp, Paul David  </t>
  </si>
  <si>
    <t>9226, 11870</t>
    <phoneticPr fontId="1" type="noConversion"/>
  </si>
  <si>
    <t xml:space="preserve">Trites, Allison A.  </t>
    <phoneticPr fontId="1" type="noConversion"/>
  </si>
  <si>
    <t>9573-9574</t>
  </si>
  <si>
    <t xml:space="preserve">Trobe, Amana  </t>
  </si>
  <si>
    <t xml:space="preserve">Trobe, Krishnananda  </t>
  </si>
  <si>
    <t xml:space="preserve">Troy, Andy  </t>
  </si>
  <si>
    <t xml:space="preserve">Truscott, Jeffrey A. </t>
  </si>
  <si>
    <t>13320</t>
  </si>
  <si>
    <t xml:space="preserve">Tsang, Alfred  </t>
  </si>
  <si>
    <t xml:space="preserve">Tsang, Yoko  </t>
  </si>
  <si>
    <t>2273, 8907</t>
  </si>
  <si>
    <t xml:space="preserve">TSC集團控股有限公司  </t>
  </si>
  <si>
    <t>6218, 6307, 12862, 13953</t>
    <phoneticPr fontId="1" type="noConversion"/>
  </si>
  <si>
    <t xml:space="preserve">Tse, Airin  </t>
  </si>
  <si>
    <t xml:space="preserve">Tse, Andy  </t>
  </si>
  <si>
    <t xml:space="preserve">Tse, Joey  </t>
  </si>
  <si>
    <t>4508, 4526, 4937, 5215, 5996, 7942, 8886</t>
  </si>
  <si>
    <t xml:space="preserve">Tse, Ric  </t>
  </si>
  <si>
    <t>13665</t>
  </si>
  <si>
    <t>6205</t>
  </si>
  <si>
    <t xml:space="preserve">Tsuburaya Productions  </t>
  </si>
  <si>
    <t>5645</t>
  </si>
  <si>
    <t xml:space="preserve">tsugumi  </t>
  </si>
  <si>
    <t>1651-1653, 1793, 1991-1993, 2278, 2976-2978, 8247, 8632, 9390-9393, 9696, 9747</t>
    <phoneticPr fontId="1" type="noConversion"/>
  </si>
  <si>
    <t xml:space="preserve">Turner, Tracey  </t>
  </si>
  <si>
    <t xml:space="preserve">Tutu, Desmond  </t>
  </si>
  <si>
    <t>5255</t>
  </si>
  <si>
    <t xml:space="preserve">Tutu, Mpho  </t>
  </si>
  <si>
    <t xml:space="preserve">Tze, C. K.  </t>
    <phoneticPr fontId="1" type="noConversion"/>
  </si>
  <si>
    <t xml:space="preserve">Ukers, William H. </t>
  </si>
  <si>
    <t>13013-13014</t>
  </si>
  <si>
    <t xml:space="preserve">Underwood, Deborah  </t>
  </si>
  <si>
    <t xml:space="preserve">Unger, Debi  </t>
  </si>
  <si>
    <t xml:space="preserve">Unger, Irwin  </t>
  </si>
  <si>
    <t xml:space="preserve">V Jump編輯部  </t>
  </si>
  <si>
    <t>2972, 13943</t>
    <phoneticPr fontId="1" type="noConversion"/>
  </si>
  <si>
    <t xml:space="preserve">V'air低碳本地遊  </t>
  </si>
  <si>
    <t>1543</t>
  </si>
  <si>
    <t xml:space="preserve">Vakulishyna, Victoria  </t>
  </si>
  <si>
    <t>5191, 5198</t>
    <phoneticPr fontId="1" type="noConversion"/>
  </si>
  <si>
    <t xml:space="preserve">Valentine, Gilbert M. </t>
  </si>
  <si>
    <t xml:space="preserve">Valenza, Valeria  </t>
  </si>
  <si>
    <t xml:space="preserve">Vanlily  </t>
  </si>
  <si>
    <t xml:space="preserve">Vannoy, J. Robert  </t>
    <phoneticPr fontId="1" type="noConversion"/>
  </si>
  <si>
    <t>9745, 13642</t>
    <phoneticPr fontId="1" type="noConversion"/>
  </si>
  <si>
    <t xml:space="preserve">Vee  </t>
  </si>
  <si>
    <t>8804</t>
  </si>
  <si>
    <t xml:space="preserve">Venus  </t>
  </si>
  <si>
    <t>2170</t>
  </si>
  <si>
    <t xml:space="preserve">Verbakel, Helmi  </t>
  </si>
  <si>
    <t xml:space="preserve">Viction Workshop Limited  </t>
  </si>
  <si>
    <t>13896-13900</t>
  </si>
  <si>
    <t xml:space="preserve">Vilpi, Ines  </t>
  </si>
  <si>
    <t xml:space="preserve">Vitale, Graziano  </t>
  </si>
  <si>
    <t xml:space="preserve">Voutila, Ritva  </t>
  </si>
  <si>
    <t xml:space="preserve">VVinnie  </t>
  </si>
  <si>
    <t>9052</t>
  </si>
  <si>
    <t xml:space="preserve">Wacks, Raymond  </t>
  </si>
  <si>
    <t xml:space="preserve">Walden, Libby  </t>
  </si>
  <si>
    <t>1165, 8044</t>
    <phoneticPr fontId="1" type="noConversion"/>
  </si>
  <si>
    <t xml:space="preserve">Walker, Landry  </t>
  </si>
  <si>
    <t xml:space="preserve">Walks, Russell  </t>
  </si>
  <si>
    <t xml:space="preserve">Ward, Keith  </t>
  </si>
  <si>
    <t xml:space="preserve">Warren, Kay  </t>
  </si>
  <si>
    <t xml:space="preserve">Warren, Rick  </t>
  </si>
  <si>
    <t>4878, 12190</t>
    <phoneticPr fontId="1" type="noConversion"/>
  </si>
  <si>
    <t xml:space="preserve">Wasabi-Chan Family  </t>
  </si>
  <si>
    <t>8547</t>
  </si>
  <si>
    <t xml:space="preserve">Wayland Books  </t>
  </si>
  <si>
    <t>2520</t>
  </si>
  <si>
    <t xml:space="preserve">Weale, Putnam  </t>
  </si>
  <si>
    <t>9448</t>
  </si>
  <si>
    <t xml:space="preserve">Webster, Jean  </t>
  </si>
  <si>
    <t>5156</t>
  </si>
  <si>
    <t xml:space="preserve">Wells, Samuel  </t>
  </si>
  <si>
    <t xml:space="preserve">Wemheuer, Felix  </t>
  </si>
  <si>
    <t>6228</t>
  </si>
  <si>
    <t xml:space="preserve">Whidden, Woodrow  </t>
  </si>
  <si>
    <t xml:space="preserve">Wild, Margaret  </t>
  </si>
  <si>
    <t xml:space="preserve">Wile, Jay L. </t>
  </si>
  <si>
    <t>5239, 9194-9197</t>
  </si>
  <si>
    <t xml:space="preserve">Willems, Mo  </t>
  </si>
  <si>
    <t>1398</t>
  </si>
  <si>
    <t>4880, 5159, 12534</t>
    <phoneticPr fontId="1" type="noConversion"/>
  </si>
  <si>
    <t xml:space="preserve">Willimon, William H. </t>
  </si>
  <si>
    <t>8351, 9195, 9548, 12090</t>
    <phoneticPr fontId="1" type="noConversion"/>
  </si>
  <si>
    <t xml:space="preserve">Willinger, Brigitte  </t>
  </si>
  <si>
    <t>4843</t>
  </si>
  <si>
    <t xml:space="preserve">Willis, Jeanne  </t>
  </si>
  <si>
    <t xml:space="preserve">Wilson, Gene  </t>
  </si>
  <si>
    <t xml:space="preserve">Wilson, Todd  </t>
  </si>
  <si>
    <t>5022</t>
  </si>
  <si>
    <t xml:space="preserve">Wilzun  </t>
  </si>
  <si>
    <t xml:space="preserve">Winebrenner, Rose  </t>
  </si>
  <si>
    <t xml:space="preserve">Wing, Yoyo  </t>
  </si>
  <si>
    <r>
      <t>Wing@</t>
    </r>
    <r>
      <rPr>
        <sz val="12"/>
        <color indexed="8"/>
        <rFont val="新細明體"/>
        <family val="1"/>
        <charset val="136"/>
      </rPr>
      <t>慢煮站</t>
    </r>
    <r>
      <rPr>
        <sz val="12"/>
        <color indexed="8"/>
        <rFont val="Times New Roman"/>
        <family val="1"/>
      </rPr>
      <t xml:space="preserve">  </t>
    </r>
  </si>
  <si>
    <t>9627</t>
  </si>
  <si>
    <t xml:space="preserve">Winter, Ralph D.  </t>
    <phoneticPr fontId="1" type="noConversion"/>
  </si>
  <si>
    <t xml:space="preserve">Witherington, Ben  </t>
  </si>
  <si>
    <t xml:space="preserve">Wommack, Andrew  </t>
  </si>
  <si>
    <t>1616-1617, 4657-4658, 5417-5418</t>
    <phoneticPr fontId="1" type="noConversion"/>
  </si>
  <si>
    <t xml:space="preserve">Won, Brian  </t>
  </si>
  <si>
    <t>2247</t>
  </si>
  <si>
    <t xml:space="preserve">Wong, Amy  </t>
  </si>
  <si>
    <t>13088</t>
  </si>
  <si>
    <t>1338, 1496</t>
    <phoneticPr fontId="1" type="noConversion"/>
  </si>
  <si>
    <t>2228, 4444, 5570, 9879</t>
  </si>
  <si>
    <t xml:space="preserve">Wong, Chris  </t>
  </si>
  <si>
    <t>7824, 10191</t>
    <phoneticPr fontId="1" type="noConversion"/>
  </si>
  <si>
    <t xml:space="preserve">Wong, Czon  </t>
  </si>
  <si>
    <t>6207</t>
  </si>
  <si>
    <t xml:space="preserve">Wong, Debra  </t>
  </si>
  <si>
    <t xml:space="preserve">Wong, Draco  </t>
  </si>
  <si>
    <t>6297</t>
  </si>
  <si>
    <t xml:space="preserve">Wong, Gorden  </t>
  </si>
  <si>
    <t xml:space="preserve">Wong, Hello  </t>
  </si>
  <si>
    <t xml:space="preserve">Wong, Jo  </t>
  </si>
  <si>
    <t xml:space="preserve">Wong, Joe  </t>
  </si>
  <si>
    <t xml:space="preserve">Wong, John  </t>
  </si>
  <si>
    <t xml:space="preserve">Wong, Mandy  </t>
  </si>
  <si>
    <t>9432</t>
  </si>
  <si>
    <t xml:space="preserve">Wong, Nick  </t>
  </si>
  <si>
    <t xml:space="preserve">Wong, Noble  </t>
  </si>
  <si>
    <t>12581</t>
  </si>
  <si>
    <t xml:space="preserve">Wong, Pie  </t>
  </si>
  <si>
    <t xml:space="preserve">Wong, Ricky  </t>
  </si>
  <si>
    <t>1121, 1988, 12609</t>
  </si>
  <si>
    <t xml:space="preserve">Woolf, Virginia  </t>
  </si>
  <si>
    <t xml:space="preserve">Worapongpichet, Pimsuda  </t>
  </si>
  <si>
    <r>
      <t>Wow</t>
    </r>
    <r>
      <rPr>
        <sz val="12"/>
        <color indexed="8"/>
        <rFont val="新細明體"/>
        <family val="1"/>
        <charset val="136"/>
      </rPr>
      <t>！編輯部</t>
    </r>
    <r>
      <rPr>
        <sz val="12"/>
        <color indexed="8"/>
        <rFont val="Times New Roman"/>
        <family val="1"/>
      </rPr>
      <t xml:space="preserve">  </t>
    </r>
  </si>
  <si>
    <t>1202, 4871, 8718, 9077, 12324, 12333, 12859, 13046</t>
    <phoneticPr fontId="1" type="noConversion"/>
  </si>
  <si>
    <t xml:space="preserve">Wright, Christopher J. H. </t>
  </si>
  <si>
    <t xml:space="preserve">Wright, N. T. </t>
  </si>
  <si>
    <t>2478, 2549, 5858</t>
    <phoneticPr fontId="1" type="noConversion"/>
  </si>
  <si>
    <t xml:space="preserve">Wright, Sally Ann  </t>
  </si>
  <si>
    <t xml:space="preserve">Wu, Sandy  </t>
  </si>
  <si>
    <t>8489-8492, 9568</t>
  </si>
  <si>
    <r>
      <t>wuli</t>
    </r>
    <r>
      <rPr>
        <sz val="12"/>
        <color indexed="8"/>
        <rFont val="新細明體"/>
        <family val="1"/>
        <charset val="136"/>
      </rPr>
      <t>歐巴</t>
    </r>
    <r>
      <rPr>
        <sz val="12"/>
        <color indexed="8"/>
        <rFont val="Times New Roman"/>
        <family val="1"/>
      </rPr>
      <t xml:space="preserve">  </t>
    </r>
  </si>
  <si>
    <t xml:space="preserve">Wun, Windy  </t>
  </si>
  <si>
    <t>4553, 7845</t>
    <phoneticPr fontId="1" type="noConversion"/>
  </si>
  <si>
    <t xml:space="preserve">Yao, Coral  </t>
  </si>
  <si>
    <t xml:space="preserve">Yao, Jacqueline  </t>
  </si>
  <si>
    <t xml:space="preserve">YAS  </t>
  </si>
  <si>
    <t xml:space="preserve">Yeah, Alan  </t>
  </si>
  <si>
    <t>2748</t>
  </si>
  <si>
    <t xml:space="preserve">Yeung, Stella  </t>
  </si>
  <si>
    <t xml:space="preserve">Yip, April  </t>
  </si>
  <si>
    <t>6268</t>
  </si>
  <si>
    <t xml:space="preserve">Yu, Jacky  </t>
  </si>
  <si>
    <t>8084</t>
  </si>
  <si>
    <t xml:space="preserve">Yucoco cafeさくだゆうこ  </t>
  </si>
  <si>
    <t>9528</t>
  </si>
  <si>
    <t xml:space="preserve">Yuen, Siuman  </t>
  </si>
  <si>
    <t>12126</t>
  </si>
  <si>
    <t xml:space="preserve">Yuen, Thomas  </t>
  </si>
  <si>
    <t>2202-2204</t>
  </si>
  <si>
    <t xml:space="preserve">Zebua, Ria  </t>
  </si>
  <si>
    <t>973</t>
  </si>
  <si>
    <t xml:space="preserve">ZeRo  </t>
  </si>
  <si>
    <t>2329, 2343</t>
  </si>
  <si>
    <t xml:space="preserve">Zerone  </t>
  </si>
  <si>
    <t>4488</t>
  </si>
  <si>
    <t>9476</t>
  </si>
  <si>
    <t xml:space="preserve">Zhou, Penelope  </t>
  </si>
  <si>
    <t xml:space="preserve">Zhuang, Yongsheng  </t>
  </si>
  <si>
    <t>8728, 8823</t>
  </si>
  <si>
    <t xml:space="preserve">Zizek, Slavoj  </t>
  </si>
  <si>
    <t>8652</t>
  </si>
  <si>
    <t xml:space="preserve">Zorbas, Elaine  </t>
  </si>
  <si>
    <t xml:space="preserve">丁偉  </t>
    <phoneticPr fontId="1" type="noConversion"/>
  </si>
  <si>
    <t xml:space="preserve">陳強  </t>
    <phoneticPr fontId="1" type="noConversion"/>
  </si>
  <si>
    <t xml:space="preserve">陳捷  </t>
    <phoneticPr fontId="1" type="noConversion"/>
  </si>
  <si>
    <t xml:space="preserve">KK  </t>
    <phoneticPr fontId="1" type="noConversion"/>
  </si>
  <si>
    <t xml:space="preserve">Korngold, Jamie  </t>
    <phoneticPr fontId="1" type="noConversion"/>
  </si>
  <si>
    <t xml:space="preserve">Lee, Lon  </t>
    <phoneticPr fontId="1" type="noConversion"/>
  </si>
  <si>
    <t xml:space="preserve">Miller, J. R. </t>
    <phoneticPr fontId="1" type="noConversion"/>
  </si>
  <si>
    <t xml:space="preserve">Myra  </t>
    <phoneticPr fontId="1" type="noConversion"/>
  </si>
  <si>
    <t xml:space="preserve">Nash, Paul  </t>
    <phoneticPr fontId="1" type="noConversion"/>
  </si>
  <si>
    <t xml:space="preserve">Nash, Sally  </t>
    <phoneticPr fontId="1" type="noConversion"/>
  </si>
  <si>
    <t xml:space="preserve">Oswalt, John N  </t>
    <phoneticPr fontId="1" type="noConversion"/>
  </si>
  <si>
    <t>11558-11559</t>
    <phoneticPr fontId="1" type="noConversion"/>
  </si>
  <si>
    <t xml:space="preserve">Pym, Christine  </t>
    <phoneticPr fontId="1" type="noConversion"/>
  </si>
  <si>
    <t xml:space="preserve">Railey, David  </t>
    <phoneticPr fontId="1" type="noConversion"/>
  </si>
  <si>
    <t>7464</t>
    <phoneticPr fontId="1" type="noConversion"/>
  </si>
  <si>
    <t xml:space="preserve">Roncaglia, Silvia  </t>
    <phoneticPr fontId="1" type="noConversion"/>
  </si>
  <si>
    <t>1920</t>
    <phoneticPr fontId="1" type="noConversion"/>
  </si>
  <si>
    <t xml:space="preserve">Russell, Bertrand  </t>
    <phoneticPr fontId="1" type="noConversion"/>
  </si>
  <si>
    <t xml:space="preserve">Sam  </t>
    <phoneticPr fontId="1" type="noConversion"/>
  </si>
  <si>
    <t xml:space="preserve">Serofilli, Loretta  </t>
    <phoneticPr fontId="1" type="noConversion"/>
  </si>
  <si>
    <t xml:space="preserve">Smith, Gary V.  </t>
    <phoneticPr fontId="1" type="noConversion"/>
  </si>
  <si>
    <t xml:space="preserve">Sowinghong  </t>
    <phoneticPr fontId="1" type="noConversion"/>
  </si>
  <si>
    <t xml:space="preserve">StoryR  </t>
    <phoneticPr fontId="1" type="noConversion"/>
  </si>
  <si>
    <t xml:space="preserve">Williams, Rowan  </t>
    <phoneticPr fontId="1" type="noConversion"/>
  </si>
  <si>
    <t xml:space="preserve">Willitts, Joel  </t>
    <phoneticPr fontId="1" type="noConversion"/>
  </si>
  <si>
    <t xml:space="preserve">Wong, Andy  </t>
    <phoneticPr fontId="1" type="noConversion"/>
  </si>
  <si>
    <t xml:space="preserve">Wong, Betty  </t>
    <phoneticPr fontId="1" type="noConversion"/>
  </si>
  <si>
    <t xml:space="preserve">Wong, Chiki  </t>
    <phoneticPr fontId="1" type="noConversion"/>
  </si>
  <si>
    <t xml:space="preserve">Zhang, Yongsheng  </t>
    <phoneticPr fontId="1" type="noConversion"/>
  </si>
  <si>
    <r>
      <t>(</t>
    </r>
    <r>
      <rPr>
        <b/>
        <i/>
        <sz val="12"/>
        <color indexed="8"/>
        <rFont val="細明體"/>
        <family val="3"/>
        <charset val="136"/>
      </rPr>
      <t>中文書刊</t>
    </r>
    <r>
      <rPr>
        <b/>
        <i/>
        <sz val="12"/>
        <color indexed="8"/>
        <rFont val="Times New Roman"/>
        <family val="1"/>
      </rPr>
      <t>)</t>
    </r>
    <phoneticPr fontId="1" type="noConversion"/>
  </si>
  <si>
    <r>
      <rPr>
        <b/>
        <u/>
        <sz val="12"/>
        <color indexed="8"/>
        <rFont val="細明體"/>
        <family val="3"/>
        <charset val="136"/>
      </rPr>
      <t>作者索引</t>
    </r>
    <r>
      <rPr>
        <b/>
        <u/>
        <sz val="12"/>
        <color indexed="8"/>
        <rFont val="Times New Roman"/>
        <family val="1"/>
      </rPr>
      <t>, 2018</t>
    </r>
    <phoneticPr fontId="1" type="noConversion"/>
  </si>
  <si>
    <r>
      <rPr>
        <u/>
        <sz val="12"/>
        <color indexed="8"/>
        <rFont val="細明體"/>
        <family val="3"/>
        <charset val="136"/>
      </rPr>
      <t>著者</t>
    </r>
    <phoneticPr fontId="1" type="noConversion"/>
  </si>
  <si>
    <t>中英文書籍及期刊中的順序編號</t>
    <phoneticPr fontId="1" type="noConversion"/>
  </si>
  <si>
    <t>Author</t>
    <phoneticPr fontId="1" type="noConversion"/>
  </si>
  <si>
    <t>Serial Number(s) in Chinese and English Books &amp; Periodicals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</si>
</sst>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6" formatCode="&quot;US$&quot;#,##0.00_);[Red]\(&quot;US$&quot;#,##0.00\)"/>
    <numFmt numFmtId="176" formatCode="[$$-404]#,##0.00_);[Red]\([$$-404]#,##0.00\)"/>
  </numFmts>
  <fonts count="2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u/>
      <sz val="12"/>
      <name val="Times New Roman"/>
      <family val="1"/>
    </font>
    <font>
      <u/>
      <sz val="12"/>
      <name val="細明體"/>
      <family val="3"/>
      <charset val="136"/>
    </font>
    <font>
      <b/>
      <u/>
      <sz val="12"/>
      <name val="細明體"/>
      <family val="3"/>
      <charset val="136"/>
    </font>
    <font>
      <b/>
      <i/>
      <sz val="12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u/>
      <sz val="12"/>
      <color theme="1"/>
      <name val="細明體"/>
      <family val="3"/>
      <charset val="136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u/>
      <sz val="12"/>
      <color indexed="8"/>
      <name val="細明體"/>
      <family val="3"/>
      <charset val="136"/>
    </font>
    <font>
      <b/>
      <u/>
      <sz val="12"/>
      <color indexed="8"/>
      <name val="Times New Roman"/>
      <family val="1"/>
    </font>
    <font>
      <b/>
      <i/>
      <sz val="12"/>
      <color indexed="8"/>
      <name val="細明體"/>
      <family val="3"/>
      <charset val="136"/>
    </font>
    <font>
      <b/>
      <i/>
      <sz val="12"/>
      <color indexed="8"/>
      <name val="Times New Roman"/>
      <family val="1"/>
    </font>
    <font>
      <u/>
      <sz val="12"/>
      <color indexed="8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0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76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vertical="center"/>
    </xf>
    <xf numFmtId="26" fontId="2" fillId="0" borderId="0" xfId="0" quotePrefix="1" applyNumberFormat="1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Government_Gazette_Author_Index-Government_Gazette_Author_Index_Eng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Government_Gazette_Author_Index-Government_Gazette_Author_Index_Chi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Government_Gazette_Yearly_Periodicals_Deposited-eP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Government_Gazette_Yearly_Periodicals_Deposited-cP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35"/>
  <sheetViews>
    <sheetView tabSelected="1" workbookViewId="0">
      <selection activeCell="C1" sqref="C1"/>
    </sheetView>
  </sheetViews>
  <sheetFormatPr defaultRowHeight="16.5"/>
  <cols>
    <col min="1" max="1" width="38.625" style="9" customWidth="1"/>
    <col min="2" max="2" width="50.625" style="9" customWidth="1"/>
    <col min="3" max="256" width="9" style="9"/>
    <col min="257" max="257" width="38.625" style="9" customWidth="1"/>
    <col min="258" max="258" width="50.625" style="9" customWidth="1"/>
    <col min="259" max="512" width="9" style="9"/>
    <col min="513" max="513" width="38.625" style="9" customWidth="1"/>
    <col min="514" max="514" width="50.625" style="9" customWidth="1"/>
    <col min="515" max="768" width="9" style="9"/>
    <col min="769" max="769" width="38.625" style="9" customWidth="1"/>
    <col min="770" max="770" width="50.625" style="9" customWidth="1"/>
    <col min="771" max="1024" width="9" style="9"/>
    <col min="1025" max="1025" width="38.625" style="9" customWidth="1"/>
    <col min="1026" max="1026" width="50.625" style="9" customWidth="1"/>
    <col min="1027" max="1280" width="9" style="9"/>
    <col min="1281" max="1281" width="38.625" style="9" customWidth="1"/>
    <col min="1282" max="1282" width="50.625" style="9" customWidth="1"/>
    <col min="1283" max="1536" width="9" style="9"/>
    <col min="1537" max="1537" width="38.625" style="9" customWidth="1"/>
    <col min="1538" max="1538" width="50.625" style="9" customWidth="1"/>
    <col min="1539" max="1792" width="9" style="9"/>
    <col min="1793" max="1793" width="38.625" style="9" customWidth="1"/>
    <col min="1794" max="1794" width="50.625" style="9" customWidth="1"/>
    <col min="1795" max="2048" width="9" style="9"/>
    <col min="2049" max="2049" width="38.625" style="9" customWidth="1"/>
    <col min="2050" max="2050" width="50.625" style="9" customWidth="1"/>
    <col min="2051" max="2304" width="9" style="9"/>
    <col min="2305" max="2305" width="38.625" style="9" customWidth="1"/>
    <col min="2306" max="2306" width="50.625" style="9" customWidth="1"/>
    <col min="2307" max="2560" width="9" style="9"/>
    <col min="2561" max="2561" width="38.625" style="9" customWidth="1"/>
    <col min="2562" max="2562" width="50.625" style="9" customWidth="1"/>
    <col min="2563" max="2816" width="9" style="9"/>
    <col min="2817" max="2817" width="38.625" style="9" customWidth="1"/>
    <col min="2818" max="2818" width="50.625" style="9" customWidth="1"/>
    <col min="2819" max="3072" width="9" style="9"/>
    <col min="3073" max="3073" width="38.625" style="9" customWidth="1"/>
    <col min="3074" max="3074" width="50.625" style="9" customWidth="1"/>
    <col min="3075" max="3328" width="9" style="9"/>
    <col min="3329" max="3329" width="38.625" style="9" customWidth="1"/>
    <col min="3330" max="3330" width="50.625" style="9" customWidth="1"/>
    <col min="3331" max="3584" width="9" style="9"/>
    <col min="3585" max="3585" width="38.625" style="9" customWidth="1"/>
    <col min="3586" max="3586" width="50.625" style="9" customWidth="1"/>
    <col min="3587" max="3840" width="9" style="9"/>
    <col min="3841" max="3841" width="38.625" style="9" customWidth="1"/>
    <col min="3842" max="3842" width="50.625" style="9" customWidth="1"/>
    <col min="3843" max="4096" width="9" style="9"/>
    <col min="4097" max="4097" width="38.625" style="9" customWidth="1"/>
    <col min="4098" max="4098" width="50.625" style="9" customWidth="1"/>
    <col min="4099" max="4352" width="9" style="9"/>
    <col min="4353" max="4353" width="38.625" style="9" customWidth="1"/>
    <col min="4354" max="4354" width="50.625" style="9" customWidth="1"/>
    <col min="4355" max="4608" width="9" style="9"/>
    <col min="4609" max="4609" width="38.625" style="9" customWidth="1"/>
    <col min="4610" max="4610" width="50.625" style="9" customWidth="1"/>
    <col min="4611" max="4864" width="9" style="9"/>
    <col min="4865" max="4865" width="38.625" style="9" customWidth="1"/>
    <col min="4866" max="4866" width="50.625" style="9" customWidth="1"/>
    <col min="4867" max="5120" width="9" style="9"/>
    <col min="5121" max="5121" width="38.625" style="9" customWidth="1"/>
    <col min="5122" max="5122" width="50.625" style="9" customWidth="1"/>
    <col min="5123" max="5376" width="9" style="9"/>
    <col min="5377" max="5377" width="38.625" style="9" customWidth="1"/>
    <col min="5378" max="5378" width="50.625" style="9" customWidth="1"/>
    <col min="5379" max="5632" width="9" style="9"/>
    <col min="5633" max="5633" width="38.625" style="9" customWidth="1"/>
    <col min="5634" max="5634" width="50.625" style="9" customWidth="1"/>
    <col min="5635" max="5888" width="9" style="9"/>
    <col min="5889" max="5889" width="38.625" style="9" customWidth="1"/>
    <col min="5890" max="5890" width="50.625" style="9" customWidth="1"/>
    <col min="5891" max="6144" width="9" style="9"/>
    <col min="6145" max="6145" width="38.625" style="9" customWidth="1"/>
    <col min="6146" max="6146" width="50.625" style="9" customWidth="1"/>
    <col min="6147" max="6400" width="9" style="9"/>
    <col min="6401" max="6401" width="38.625" style="9" customWidth="1"/>
    <col min="6402" max="6402" width="50.625" style="9" customWidth="1"/>
    <col min="6403" max="6656" width="9" style="9"/>
    <col min="6657" max="6657" width="38.625" style="9" customWidth="1"/>
    <col min="6658" max="6658" width="50.625" style="9" customWidth="1"/>
    <col min="6659" max="6912" width="9" style="9"/>
    <col min="6913" max="6913" width="38.625" style="9" customWidth="1"/>
    <col min="6914" max="6914" width="50.625" style="9" customWidth="1"/>
    <col min="6915" max="7168" width="9" style="9"/>
    <col min="7169" max="7169" width="38.625" style="9" customWidth="1"/>
    <col min="7170" max="7170" width="50.625" style="9" customWidth="1"/>
    <col min="7171" max="7424" width="9" style="9"/>
    <col min="7425" max="7425" width="38.625" style="9" customWidth="1"/>
    <col min="7426" max="7426" width="50.625" style="9" customWidth="1"/>
    <col min="7427" max="7680" width="9" style="9"/>
    <col min="7681" max="7681" width="38.625" style="9" customWidth="1"/>
    <col min="7682" max="7682" width="50.625" style="9" customWidth="1"/>
    <col min="7683" max="7936" width="9" style="9"/>
    <col min="7937" max="7937" width="38.625" style="9" customWidth="1"/>
    <col min="7938" max="7938" width="50.625" style="9" customWidth="1"/>
    <col min="7939" max="8192" width="9" style="9"/>
    <col min="8193" max="8193" width="38.625" style="9" customWidth="1"/>
    <col min="8194" max="8194" width="50.625" style="9" customWidth="1"/>
    <col min="8195" max="8448" width="9" style="9"/>
    <col min="8449" max="8449" width="38.625" style="9" customWidth="1"/>
    <col min="8450" max="8450" width="50.625" style="9" customWidth="1"/>
    <col min="8451" max="8704" width="9" style="9"/>
    <col min="8705" max="8705" width="38.625" style="9" customWidth="1"/>
    <col min="8706" max="8706" width="50.625" style="9" customWidth="1"/>
    <col min="8707" max="8960" width="9" style="9"/>
    <col min="8961" max="8961" width="38.625" style="9" customWidth="1"/>
    <col min="8962" max="8962" width="50.625" style="9" customWidth="1"/>
    <col min="8963" max="9216" width="9" style="9"/>
    <col min="9217" max="9217" width="38.625" style="9" customWidth="1"/>
    <col min="9218" max="9218" width="50.625" style="9" customWidth="1"/>
    <col min="9219" max="9472" width="9" style="9"/>
    <col min="9473" max="9473" width="38.625" style="9" customWidth="1"/>
    <col min="9474" max="9474" width="50.625" style="9" customWidth="1"/>
    <col min="9475" max="9728" width="9" style="9"/>
    <col min="9729" max="9729" width="38.625" style="9" customWidth="1"/>
    <col min="9730" max="9730" width="50.625" style="9" customWidth="1"/>
    <col min="9731" max="9984" width="9" style="9"/>
    <col min="9985" max="9985" width="38.625" style="9" customWidth="1"/>
    <col min="9986" max="9986" width="50.625" style="9" customWidth="1"/>
    <col min="9987" max="10240" width="9" style="9"/>
    <col min="10241" max="10241" width="38.625" style="9" customWidth="1"/>
    <col min="10242" max="10242" width="50.625" style="9" customWidth="1"/>
    <col min="10243" max="10496" width="9" style="9"/>
    <col min="10497" max="10497" width="38.625" style="9" customWidth="1"/>
    <col min="10498" max="10498" width="50.625" style="9" customWidth="1"/>
    <col min="10499" max="10752" width="9" style="9"/>
    <col min="10753" max="10753" width="38.625" style="9" customWidth="1"/>
    <col min="10754" max="10754" width="50.625" style="9" customWidth="1"/>
    <col min="10755" max="11008" width="9" style="9"/>
    <col min="11009" max="11009" width="38.625" style="9" customWidth="1"/>
    <col min="11010" max="11010" width="50.625" style="9" customWidth="1"/>
    <col min="11011" max="11264" width="9" style="9"/>
    <col min="11265" max="11265" width="38.625" style="9" customWidth="1"/>
    <col min="11266" max="11266" width="50.625" style="9" customWidth="1"/>
    <col min="11267" max="11520" width="9" style="9"/>
    <col min="11521" max="11521" width="38.625" style="9" customWidth="1"/>
    <col min="11522" max="11522" width="50.625" style="9" customWidth="1"/>
    <col min="11523" max="11776" width="9" style="9"/>
    <col min="11777" max="11777" width="38.625" style="9" customWidth="1"/>
    <col min="11778" max="11778" width="50.625" style="9" customWidth="1"/>
    <col min="11779" max="12032" width="9" style="9"/>
    <col min="12033" max="12033" width="38.625" style="9" customWidth="1"/>
    <col min="12034" max="12034" width="50.625" style="9" customWidth="1"/>
    <col min="12035" max="12288" width="9" style="9"/>
    <col min="12289" max="12289" width="38.625" style="9" customWidth="1"/>
    <col min="12290" max="12290" width="50.625" style="9" customWidth="1"/>
    <col min="12291" max="12544" width="9" style="9"/>
    <col min="12545" max="12545" width="38.625" style="9" customWidth="1"/>
    <col min="12546" max="12546" width="50.625" style="9" customWidth="1"/>
    <col min="12547" max="12800" width="9" style="9"/>
    <col min="12801" max="12801" width="38.625" style="9" customWidth="1"/>
    <col min="12802" max="12802" width="50.625" style="9" customWidth="1"/>
    <col min="12803" max="13056" width="9" style="9"/>
    <col min="13057" max="13057" width="38.625" style="9" customWidth="1"/>
    <col min="13058" max="13058" width="50.625" style="9" customWidth="1"/>
    <col min="13059" max="13312" width="9" style="9"/>
    <col min="13313" max="13313" width="38.625" style="9" customWidth="1"/>
    <col min="13314" max="13314" width="50.625" style="9" customWidth="1"/>
    <col min="13315" max="13568" width="9" style="9"/>
    <col min="13569" max="13569" width="38.625" style="9" customWidth="1"/>
    <col min="13570" max="13570" width="50.625" style="9" customWidth="1"/>
    <col min="13571" max="13824" width="9" style="9"/>
    <col min="13825" max="13825" width="38.625" style="9" customWidth="1"/>
    <col min="13826" max="13826" width="50.625" style="9" customWidth="1"/>
    <col min="13827" max="14080" width="9" style="9"/>
    <col min="14081" max="14081" width="38.625" style="9" customWidth="1"/>
    <col min="14082" max="14082" width="50.625" style="9" customWidth="1"/>
    <col min="14083" max="14336" width="9" style="9"/>
    <col min="14337" max="14337" width="38.625" style="9" customWidth="1"/>
    <col min="14338" max="14338" width="50.625" style="9" customWidth="1"/>
    <col min="14339" max="14592" width="9" style="9"/>
    <col min="14593" max="14593" width="38.625" style="9" customWidth="1"/>
    <col min="14594" max="14594" width="50.625" style="9" customWidth="1"/>
    <col min="14595" max="14848" width="9" style="9"/>
    <col min="14849" max="14849" width="38.625" style="9" customWidth="1"/>
    <col min="14850" max="14850" width="50.625" style="9" customWidth="1"/>
    <col min="14851" max="15104" width="9" style="9"/>
    <col min="15105" max="15105" width="38.625" style="9" customWidth="1"/>
    <col min="15106" max="15106" width="50.625" style="9" customWidth="1"/>
    <col min="15107" max="15360" width="9" style="9"/>
    <col min="15361" max="15361" width="38.625" style="9" customWidth="1"/>
    <col min="15362" max="15362" width="50.625" style="9" customWidth="1"/>
    <col min="15363" max="15616" width="9" style="9"/>
    <col min="15617" max="15617" width="38.625" style="9" customWidth="1"/>
    <col min="15618" max="15618" width="50.625" style="9" customWidth="1"/>
    <col min="15619" max="15872" width="9" style="9"/>
    <col min="15873" max="15873" width="38.625" style="9" customWidth="1"/>
    <col min="15874" max="15874" width="50.625" style="9" customWidth="1"/>
    <col min="15875" max="16128" width="9" style="9"/>
    <col min="16129" max="16129" width="38.625" style="9" customWidth="1"/>
    <col min="16130" max="16130" width="50.625" style="9" customWidth="1"/>
    <col min="16131" max="16384" width="9" style="9"/>
  </cols>
  <sheetData>
    <row r="1" spans="1:2">
      <c r="A1" s="20" t="s">
        <v>4367</v>
      </c>
      <c r="B1" s="20"/>
    </row>
    <row r="2" spans="1:2">
      <c r="A2" s="21" t="s">
        <v>4366</v>
      </c>
      <c r="B2" s="21"/>
    </row>
    <row r="3" spans="1:2">
      <c r="A3" s="22"/>
      <c r="B3" s="22"/>
    </row>
    <row r="4" spans="1:2">
      <c r="A4" s="23" t="s">
        <v>15595</v>
      </c>
      <c r="B4" s="23" t="s">
        <v>15596</v>
      </c>
    </row>
    <row r="5" spans="1:2">
      <c r="A5" s="24" t="s">
        <v>720</v>
      </c>
      <c r="B5" s="24" t="s">
        <v>721</v>
      </c>
    </row>
    <row r="6" spans="1:2">
      <c r="A6" s="24" t="s">
        <v>722</v>
      </c>
      <c r="B6" s="24">
        <v>3031</v>
      </c>
    </row>
    <row r="7" spans="1:2">
      <c r="A7" s="24" t="s">
        <v>723</v>
      </c>
      <c r="B7" s="24">
        <v>9755</v>
      </c>
    </row>
    <row r="8" spans="1:2">
      <c r="A8" s="24" t="s">
        <v>724</v>
      </c>
      <c r="B8" s="24" t="s">
        <v>725</v>
      </c>
    </row>
    <row r="9" spans="1:2">
      <c r="A9" s="24" t="s">
        <v>726</v>
      </c>
      <c r="B9" s="24" t="s">
        <v>727</v>
      </c>
    </row>
    <row r="10" spans="1:2">
      <c r="A10" s="24" t="s">
        <v>728</v>
      </c>
      <c r="B10" s="24" t="s">
        <v>729</v>
      </c>
    </row>
    <row r="11" spans="1:2">
      <c r="A11" s="24" t="s">
        <v>730</v>
      </c>
      <c r="B11" s="24" t="s">
        <v>731</v>
      </c>
    </row>
    <row r="12" spans="1:2">
      <c r="A12" s="24" t="s">
        <v>732</v>
      </c>
      <c r="B12" s="24" t="s">
        <v>733</v>
      </c>
    </row>
    <row r="13" spans="1:2" ht="31.5">
      <c r="A13" s="24" t="s">
        <v>734</v>
      </c>
      <c r="B13" s="24">
        <v>3</v>
      </c>
    </row>
    <row r="14" spans="1:2">
      <c r="A14" s="24" t="s">
        <v>735</v>
      </c>
      <c r="B14" s="24" t="s">
        <v>736</v>
      </c>
    </row>
    <row r="15" spans="1:2">
      <c r="A15" s="24" t="s">
        <v>737</v>
      </c>
      <c r="B15" s="24">
        <v>6235</v>
      </c>
    </row>
    <row r="16" spans="1:2">
      <c r="A16" s="24" t="s">
        <v>738</v>
      </c>
      <c r="B16" s="24">
        <v>9788</v>
      </c>
    </row>
    <row r="17" spans="1:2">
      <c r="A17" s="24" t="s">
        <v>4368</v>
      </c>
      <c r="B17" s="24" t="s">
        <v>739</v>
      </c>
    </row>
    <row r="18" spans="1:2">
      <c r="A18" s="24" t="s">
        <v>740</v>
      </c>
      <c r="B18" s="24" t="s">
        <v>741</v>
      </c>
    </row>
    <row r="19" spans="1:2">
      <c r="A19" s="24" t="s">
        <v>742</v>
      </c>
      <c r="B19" s="24" t="s">
        <v>743</v>
      </c>
    </row>
    <row r="20" spans="1:2">
      <c r="A20" s="24" t="s">
        <v>744</v>
      </c>
      <c r="B20" s="24" t="s">
        <v>745</v>
      </c>
    </row>
    <row r="21" spans="1:2" ht="31.5">
      <c r="A21" s="24" t="s">
        <v>746</v>
      </c>
      <c r="B21" s="24" t="s">
        <v>747</v>
      </c>
    </row>
    <row r="22" spans="1:2">
      <c r="A22" s="24" t="s">
        <v>748</v>
      </c>
      <c r="B22" s="24">
        <v>7</v>
      </c>
    </row>
    <row r="23" spans="1:2">
      <c r="A23" s="24" t="s">
        <v>749</v>
      </c>
      <c r="B23" s="24">
        <v>10931</v>
      </c>
    </row>
    <row r="24" spans="1:2">
      <c r="A24" s="24" t="s">
        <v>750</v>
      </c>
      <c r="B24" s="24" t="s">
        <v>751</v>
      </c>
    </row>
    <row r="25" spans="1:2">
      <c r="A25" s="24" t="s">
        <v>752</v>
      </c>
      <c r="B25" s="24" t="s">
        <v>753</v>
      </c>
    </row>
    <row r="26" spans="1:2">
      <c r="A26" s="24" t="s">
        <v>754</v>
      </c>
      <c r="B26" s="24" t="s">
        <v>755</v>
      </c>
    </row>
    <row r="27" spans="1:2">
      <c r="A27" s="24" t="s">
        <v>756</v>
      </c>
      <c r="B27" s="24">
        <v>9</v>
      </c>
    </row>
    <row r="28" spans="1:2">
      <c r="A28" s="24" t="s">
        <v>757</v>
      </c>
      <c r="B28" s="24" t="s">
        <v>758</v>
      </c>
    </row>
    <row r="29" spans="1:2">
      <c r="A29" s="24" t="s">
        <v>759</v>
      </c>
      <c r="B29" s="24" t="s">
        <v>760</v>
      </c>
    </row>
    <row r="30" spans="1:2">
      <c r="A30" s="24" t="s">
        <v>761</v>
      </c>
      <c r="B30" s="24" t="s">
        <v>762</v>
      </c>
    </row>
    <row r="31" spans="1:2">
      <c r="A31" s="24" t="s">
        <v>763</v>
      </c>
      <c r="B31" s="24" t="s">
        <v>764</v>
      </c>
    </row>
    <row r="32" spans="1:2">
      <c r="A32" s="24" t="s">
        <v>765</v>
      </c>
      <c r="B32" s="24">
        <v>3046</v>
      </c>
    </row>
    <row r="33" spans="1:2">
      <c r="A33" s="24" t="s">
        <v>766</v>
      </c>
      <c r="B33" s="24" t="s">
        <v>767</v>
      </c>
    </row>
    <row r="34" spans="1:2">
      <c r="A34" s="24" t="s">
        <v>768</v>
      </c>
      <c r="B34" s="24" t="s">
        <v>769</v>
      </c>
    </row>
    <row r="35" spans="1:2">
      <c r="A35" s="24" t="s">
        <v>770</v>
      </c>
      <c r="B35" s="24" t="s">
        <v>771</v>
      </c>
    </row>
    <row r="36" spans="1:2">
      <c r="A36" s="24" t="s">
        <v>772</v>
      </c>
      <c r="B36" s="24">
        <v>6995</v>
      </c>
    </row>
    <row r="37" spans="1:2">
      <c r="A37" s="24" t="s">
        <v>773</v>
      </c>
      <c r="B37" s="24" t="s">
        <v>774</v>
      </c>
    </row>
    <row r="38" spans="1:2">
      <c r="A38" s="24" t="s">
        <v>775</v>
      </c>
      <c r="B38" s="24" t="s">
        <v>776</v>
      </c>
    </row>
    <row r="39" spans="1:2">
      <c r="A39" s="24" t="s">
        <v>777</v>
      </c>
      <c r="B39" s="24">
        <v>13</v>
      </c>
    </row>
    <row r="40" spans="1:2">
      <c r="A40" s="24" t="s">
        <v>778</v>
      </c>
      <c r="B40" s="24">
        <v>3052</v>
      </c>
    </row>
    <row r="41" spans="1:2">
      <c r="A41" s="24" t="s">
        <v>779</v>
      </c>
      <c r="B41" s="24">
        <v>9808</v>
      </c>
    </row>
    <row r="42" spans="1:2">
      <c r="A42" s="24" t="s">
        <v>780</v>
      </c>
      <c r="B42" s="24">
        <v>9809</v>
      </c>
    </row>
    <row r="43" spans="1:2">
      <c r="A43" s="24" t="s">
        <v>781</v>
      </c>
      <c r="B43" s="24">
        <v>3053</v>
      </c>
    </row>
    <row r="44" spans="1:2">
      <c r="A44" s="24" t="s">
        <v>782</v>
      </c>
      <c r="B44" s="24">
        <v>3054</v>
      </c>
    </row>
    <row r="45" spans="1:2">
      <c r="A45" s="24" t="s">
        <v>783</v>
      </c>
      <c r="B45" s="24">
        <v>6250</v>
      </c>
    </row>
    <row r="46" spans="1:2">
      <c r="A46" s="24" t="s">
        <v>784</v>
      </c>
      <c r="B46" s="24" t="s">
        <v>785</v>
      </c>
    </row>
    <row r="47" spans="1:2">
      <c r="A47" s="24" t="s">
        <v>786</v>
      </c>
      <c r="B47" s="24" t="s">
        <v>787</v>
      </c>
    </row>
    <row r="48" spans="1:2">
      <c r="A48" s="24" t="s">
        <v>788</v>
      </c>
      <c r="B48" s="24" t="s">
        <v>4369</v>
      </c>
    </row>
    <row r="49" spans="1:2">
      <c r="A49" s="24" t="s">
        <v>789</v>
      </c>
      <c r="B49" s="24" t="s">
        <v>790</v>
      </c>
    </row>
    <row r="50" spans="1:2">
      <c r="A50" s="24" t="s">
        <v>791</v>
      </c>
      <c r="B50" s="24" t="s">
        <v>792</v>
      </c>
    </row>
    <row r="51" spans="1:2">
      <c r="A51" s="24" t="s">
        <v>793</v>
      </c>
      <c r="B51" s="24">
        <v>21</v>
      </c>
    </row>
    <row r="52" spans="1:2">
      <c r="A52" s="24" t="s">
        <v>794</v>
      </c>
      <c r="B52" s="24">
        <v>3065</v>
      </c>
    </row>
    <row r="53" spans="1:2">
      <c r="A53" s="24" t="s">
        <v>795</v>
      </c>
      <c r="B53" s="24" t="s">
        <v>796</v>
      </c>
    </row>
    <row r="54" spans="1:2">
      <c r="A54" s="24" t="s">
        <v>797</v>
      </c>
      <c r="B54" s="24" t="s">
        <v>798</v>
      </c>
    </row>
    <row r="55" spans="1:2">
      <c r="A55" s="24" t="s">
        <v>799</v>
      </c>
      <c r="B55" s="24" t="s">
        <v>800</v>
      </c>
    </row>
    <row r="56" spans="1:2">
      <c r="A56" s="24" t="s">
        <v>801</v>
      </c>
      <c r="B56" s="24" t="s">
        <v>802</v>
      </c>
    </row>
    <row r="57" spans="1:2">
      <c r="A57" s="24" t="s">
        <v>803</v>
      </c>
      <c r="B57" s="24" t="s">
        <v>804</v>
      </c>
    </row>
    <row r="58" spans="1:2">
      <c r="A58" s="24" t="s">
        <v>805</v>
      </c>
      <c r="B58" s="24" t="s">
        <v>806</v>
      </c>
    </row>
    <row r="59" spans="1:2">
      <c r="A59" s="24" t="s">
        <v>807</v>
      </c>
      <c r="B59" s="24" t="s">
        <v>808</v>
      </c>
    </row>
    <row r="60" spans="1:2">
      <c r="A60" s="24" t="s">
        <v>809</v>
      </c>
      <c r="B60" s="24" t="s">
        <v>810</v>
      </c>
    </row>
    <row r="61" spans="1:2">
      <c r="A61" s="24" t="s">
        <v>811</v>
      </c>
      <c r="B61" s="24" t="s">
        <v>812</v>
      </c>
    </row>
    <row r="62" spans="1:2">
      <c r="A62" s="24" t="s">
        <v>813</v>
      </c>
      <c r="B62" s="24">
        <v>3073</v>
      </c>
    </row>
    <row r="63" spans="1:2">
      <c r="A63" s="24" t="s">
        <v>814</v>
      </c>
      <c r="B63" s="24" t="s">
        <v>815</v>
      </c>
    </row>
    <row r="64" spans="1:2">
      <c r="A64" s="24" t="s">
        <v>816</v>
      </c>
      <c r="B64" s="24">
        <v>9752</v>
      </c>
    </row>
    <row r="65" spans="1:2">
      <c r="A65" s="24" t="s">
        <v>817</v>
      </c>
      <c r="B65" s="24">
        <v>9878</v>
      </c>
    </row>
    <row r="66" spans="1:2" ht="31.5">
      <c r="A66" s="24" t="s">
        <v>818</v>
      </c>
      <c r="B66" s="24" t="s">
        <v>819</v>
      </c>
    </row>
    <row r="67" spans="1:2">
      <c r="A67" s="24" t="s">
        <v>820</v>
      </c>
      <c r="B67" s="24" t="s">
        <v>821</v>
      </c>
    </row>
    <row r="68" spans="1:2">
      <c r="A68" s="24" t="s">
        <v>822</v>
      </c>
      <c r="B68" s="24">
        <v>84</v>
      </c>
    </row>
    <row r="69" spans="1:2">
      <c r="A69" s="24" t="s">
        <v>823</v>
      </c>
      <c r="B69" s="24" t="s">
        <v>824</v>
      </c>
    </row>
    <row r="70" spans="1:2">
      <c r="A70" s="24" t="s">
        <v>825</v>
      </c>
      <c r="B70" s="24" t="s">
        <v>826</v>
      </c>
    </row>
    <row r="71" spans="1:2">
      <c r="A71" s="24" t="s">
        <v>827</v>
      </c>
      <c r="B71" s="24">
        <v>3496</v>
      </c>
    </row>
    <row r="72" spans="1:2">
      <c r="A72" s="24" t="s">
        <v>828</v>
      </c>
      <c r="B72" s="24">
        <v>3899</v>
      </c>
    </row>
    <row r="73" spans="1:2">
      <c r="A73" s="24" t="s">
        <v>829</v>
      </c>
      <c r="B73" s="24">
        <v>6263</v>
      </c>
    </row>
    <row r="74" spans="1:2">
      <c r="A74" s="24" t="s">
        <v>830</v>
      </c>
      <c r="B74" s="24">
        <v>626</v>
      </c>
    </row>
    <row r="75" spans="1:2">
      <c r="A75" s="24" t="s">
        <v>831</v>
      </c>
      <c r="B75" s="24" t="s">
        <v>832</v>
      </c>
    </row>
    <row r="76" spans="1:2">
      <c r="A76" s="24" t="s">
        <v>833</v>
      </c>
      <c r="B76" s="24" t="s">
        <v>834</v>
      </c>
    </row>
    <row r="77" spans="1:2">
      <c r="A77" s="24" t="s">
        <v>835</v>
      </c>
      <c r="B77" s="24">
        <v>3622</v>
      </c>
    </row>
    <row r="78" spans="1:2">
      <c r="A78" s="24" t="s">
        <v>836</v>
      </c>
      <c r="B78" s="24" t="s">
        <v>837</v>
      </c>
    </row>
    <row r="79" spans="1:2">
      <c r="A79" s="24" t="s">
        <v>838</v>
      </c>
      <c r="B79" s="24">
        <v>29</v>
      </c>
    </row>
    <row r="80" spans="1:2">
      <c r="A80" s="24" t="s">
        <v>839</v>
      </c>
      <c r="B80" s="24" t="s">
        <v>840</v>
      </c>
    </row>
    <row r="81" spans="1:2">
      <c r="A81" s="24" t="s">
        <v>841</v>
      </c>
      <c r="B81" s="24" t="s">
        <v>842</v>
      </c>
    </row>
    <row r="82" spans="1:2">
      <c r="A82" s="24" t="s">
        <v>843</v>
      </c>
      <c r="B82" s="24" t="s">
        <v>844</v>
      </c>
    </row>
    <row r="83" spans="1:2">
      <c r="A83" s="24" t="s">
        <v>845</v>
      </c>
      <c r="B83" s="24">
        <v>7247</v>
      </c>
    </row>
    <row r="84" spans="1:2">
      <c r="A84" s="24" t="s">
        <v>846</v>
      </c>
      <c r="B84" s="24" t="s">
        <v>847</v>
      </c>
    </row>
    <row r="85" spans="1:2">
      <c r="A85" s="24" t="s">
        <v>848</v>
      </c>
      <c r="B85" s="24" t="s">
        <v>849</v>
      </c>
    </row>
    <row r="86" spans="1:2">
      <c r="A86" s="24" t="s">
        <v>850</v>
      </c>
      <c r="B86" s="24">
        <v>10312</v>
      </c>
    </row>
    <row r="87" spans="1:2">
      <c r="A87" s="24" t="s">
        <v>851</v>
      </c>
      <c r="B87" s="24" t="s">
        <v>852</v>
      </c>
    </row>
    <row r="88" spans="1:2">
      <c r="A88" s="24" t="s">
        <v>853</v>
      </c>
      <c r="B88" s="24">
        <v>10801</v>
      </c>
    </row>
    <row r="89" spans="1:2">
      <c r="A89" s="24" t="s">
        <v>854</v>
      </c>
      <c r="B89" s="24">
        <v>4146</v>
      </c>
    </row>
    <row r="90" spans="1:2">
      <c r="A90" s="24" t="s">
        <v>855</v>
      </c>
      <c r="B90" s="24">
        <v>9891</v>
      </c>
    </row>
    <row r="91" spans="1:2">
      <c r="A91" s="24" t="s">
        <v>856</v>
      </c>
      <c r="B91" s="24" t="s">
        <v>857</v>
      </c>
    </row>
    <row r="92" spans="1:2">
      <c r="A92" s="24" t="s">
        <v>858</v>
      </c>
      <c r="B92" s="24" t="s">
        <v>859</v>
      </c>
    </row>
    <row r="93" spans="1:2">
      <c r="A93" s="24" t="s">
        <v>860</v>
      </c>
      <c r="B93" s="24" t="s">
        <v>861</v>
      </c>
    </row>
    <row r="94" spans="1:2">
      <c r="A94" s="24" t="s">
        <v>862</v>
      </c>
      <c r="B94" s="24" t="s">
        <v>863</v>
      </c>
    </row>
    <row r="95" spans="1:2">
      <c r="A95" s="24" t="s">
        <v>864</v>
      </c>
      <c r="B95" s="24" t="s">
        <v>865</v>
      </c>
    </row>
    <row r="96" spans="1:2">
      <c r="A96" s="24" t="s">
        <v>866</v>
      </c>
      <c r="B96" s="24" t="s">
        <v>867</v>
      </c>
    </row>
    <row r="97" spans="1:2">
      <c r="A97" s="24" t="s">
        <v>868</v>
      </c>
      <c r="B97" s="24">
        <v>3089</v>
      </c>
    </row>
    <row r="98" spans="1:2">
      <c r="A98" s="24" t="s">
        <v>869</v>
      </c>
      <c r="B98" s="24">
        <v>9896</v>
      </c>
    </row>
    <row r="99" spans="1:2">
      <c r="A99" s="24" t="s">
        <v>870</v>
      </c>
      <c r="B99" s="24">
        <v>3055</v>
      </c>
    </row>
    <row r="100" spans="1:2">
      <c r="A100" s="24" t="s">
        <v>871</v>
      </c>
      <c r="B100" s="24" t="s">
        <v>872</v>
      </c>
    </row>
    <row r="101" spans="1:2">
      <c r="A101" s="24" t="s">
        <v>873</v>
      </c>
      <c r="B101" s="24" t="s">
        <v>874</v>
      </c>
    </row>
    <row r="102" spans="1:2">
      <c r="A102" s="24" t="s">
        <v>875</v>
      </c>
      <c r="B102" s="24" t="s">
        <v>876</v>
      </c>
    </row>
    <row r="103" spans="1:2">
      <c r="A103" s="24" t="s">
        <v>877</v>
      </c>
      <c r="B103" s="24" t="s">
        <v>878</v>
      </c>
    </row>
    <row r="104" spans="1:2">
      <c r="A104" s="24" t="s">
        <v>879</v>
      </c>
      <c r="B104" s="24">
        <v>3091</v>
      </c>
    </row>
    <row r="105" spans="1:2">
      <c r="A105" s="24" t="s">
        <v>880</v>
      </c>
      <c r="B105" s="24" t="s">
        <v>881</v>
      </c>
    </row>
    <row r="106" spans="1:2">
      <c r="A106" s="24" t="s">
        <v>882</v>
      </c>
      <c r="B106" s="24" t="s">
        <v>883</v>
      </c>
    </row>
    <row r="107" spans="1:2">
      <c r="A107" s="24" t="s">
        <v>884</v>
      </c>
      <c r="B107" s="24" t="s">
        <v>885</v>
      </c>
    </row>
    <row r="108" spans="1:2">
      <c r="A108" s="24" t="s">
        <v>886</v>
      </c>
      <c r="B108" s="24" t="s">
        <v>887</v>
      </c>
    </row>
    <row r="109" spans="1:2">
      <c r="A109" s="24" t="s">
        <v>888</v>
      </c>
      <c r="B109" s="24">
        <v>35</v>
      </c>
    </row>
    <row r="110" spans="1:2">
      <c r="A110" s="24" t="s">
        <v>889</v>
      </c>
      <c r="B110" s="24" t="s">
        <v>890</v>
      </c>
    </row>
    <row r="111" spans="1:2">
      <c r="A111" s="24" t="s">
        <v>891</v>
      </c>
      <c r="B111" s="24">
        <v>11048</v>
      </c>
    </row>
    <row r="112" spans="1:2">
      <c r="A112" s="24" t="s">
        <v>892</v>
      </c>
      <c r="B112" s="24" t="s">
        <v>893</v>
      </c>
    </row>
    <row r="113" spans="1:2">
      <c r="A113" s="24" t="s">
        <v>894</v>
      </c>
      <c r="B113" s="24" t="s">
        <v>895</v>
      </c>
    </row>
    <row r="114" spans="1:2">
      <c r="A114" s="24" t="s">
        <v>896</v>
      </c>
      <c r="B114" s="24" t="s">
        <v>897</v>
      </c>
    </row>
    <row r="115" spans="1:2">
      <c r="A115" s="24" t="s">
        <v>898</v>
      </c>
      <c r="B115" s="24" t="s">
        <v>899</v>
      </c>
    </row>
    <row r="116" spans="1:2" ht="31.5">
      <c r="A116" s="24" t="s">
        <v>900</v>
      </c>
      <c r="B116" s="24">
        <v>3095</v>
      </c>
    </row>
    <row r="117" spans="1:2">
      <c r="A117" s="24" t="s">
        <v>901</v>
      </c>
      <c r="B117" s="24" t="s">
        <v>902</v>
      </c>
    </row>
    <row r="118" spans="1:2">
      <c r="A118" s="24" t="s">
        <v>903</v>
      </c>
      <c r="B118" s="24" t="s">
        <v>904</v>
      </c>
    </row>
    <row r="119" spans="1:2" ht="31.5">
      <c r="A119" s="24" t="s">
        <v>905</v>
      </c>
      <c r="B119" s="24" t="s">
        <v>906</v>
      </c>
    </row>
    <row r="120" spans="1:2">
      <c r="A120" s="24" t="s">
        <v>907</v>
      </c>
      <c r="B120" s="24">
        <v>9911</v>
      </c>
    </row>
    <row r="121" spans="1:2">
      <c r="A121" s="24" t="s">
        <v>908</v>
      </c>
      <c r="B121" s="24" t="s">
        <v>899</v>
      </c>
    </row>
    <row r="122" spans="1:2">
      <c r="A122" s="24" t="s">
        <v>909</v>
      </c>
      <c r="B122" s="24">
        <v>3100</v>
      </c>
    </row>
    <row r="123" spans="1:2">
      <c r="A123" s="24" t="s">
        <v>910</v>
      </c>
      <c r="B123" s="24" t="s">
        <v>911</v>
      </c>
    </row>
    <row r="124" spans="1:2" ht="31.5">
      <c r="A124" s="24" t="s">
        <v>912</v>
      </c>
      <c r="B124" s="24" t="s">
        <v>913</v>
      </c>
    </row>
    <row r="125" spans="1:2">
      <c r="A125" s="24" t="s">
        <v>914</v>
      </c>
      <c r="B125" s="24" t="s">
        <v>915</v>
      </c>
    </row>
    <row r="126" spans="1:2">
      <c r="A126" s="24" t="s">
        <v>916</v>
      </c>
      <c r="B126" s="24">
        <v>9809</v>
      </c>
    </row>
    <row r="127" spans="1:2">
      <c r="A127" s="24" t="s">
        <v>917</v>
      </c>
      <c r="B127" s="24" t="s">
        <v>918</v>
      </c>
    </row>
    <row r="128" spans="1:2">
      <c r="A128" s="24" t="s">
        <v>919</v>
      </c>
      <c r="B128" s="24">
        <v>10525</v>
      </c>
    </row>
    <row r="129" spans="1:2">
      <c r="A129" s="24" t="s">
        <v>920</v>
      </c>
      <c r="B129" s="24" t="s">
        <v>921</v>
      </c>
    </row>
    <row r="130" spans="1:2">
      <c r="A130" s="24" t="s">
        <v>922</v>
      </c>
      <c r="B130" s="24">
        <v>38</v>
      </c>
    </row>
    <row r="131" spans="1:2">
      <c r="A131" s="24" t="s">
        <v>923</v>
      </c>
      <c r="B131" s="24" t="s">
        <v>924</v>
      </c>
    </row>
    <row r="132" spans="1:2">
      <c r="A132" s="24" t="s">
        <v>925</v>
      </c>
      <c r="B132" s="24">
        <v>39</v>
      </c>
    </row>
    <row r="133" spans="1:2">
      <c r="A133" s="24" t="s">
        <v>926</v>
      </c>
      <c r="B133" s="24">
        <v>3896</v>
      </c>
    </row>
    <row r="134" spans="1:2">
      <c r="A134" s="24" t="s">
        <v>927</v>
      </c>
      <c r="B134" s="24">
        <v>3896</v>
      </c>
    </row>
    <row r="135" spans="1:2">
      <c r="A135" s="24" t="s">
        <v>928</v>
      </c>
      <c r="B135" s="24" t="s">
        <v>929</v>
      </c>
    </row>
    <row r="136" spans="1:2" ht="31.5">
      <c r="A136" s="24" t="s">
        <v>930</v>
      </c>
      <c r="B136" s="24" t="s">
        <v>931</v>
      </c>
    </row>
    <row r="137" spans="1:2">
      <c r="A137" s="24" t="s">
        <v>932</v>
      </c>
      <c r="B137" s="24">
        <v>3109</v>
      </c>
    </row>
    <row r="138" spans="1:2">
      <c r="A138" s="24" t="s">
        <v>933</v>
      </c>
      <c r="B138" s="24" t="s">
        <v>934</v>
      </c>
    </row>
    <row r="139" spans="1:2">
      <c r="A139" s="24" t="s">
        <v>935</v>
      </c>
      <c r="B139" s="24">
        <v>267</v>
      </c>
    </row>
    <row r="140" spans="1:2">
      <c r="A140" s="24" t="s">
        <v>936</v>
      </c>
      <c r="B140" s="24" t="s">
        <v>937</v>
      </c>
    </row>
    <row r="141" spans="1:2">
      <c r="A141" s="24" t="s">
        <v>938</v>
      </c>
      <c r="B141" s="24">
        <v>11091</v>
      </c>
    </row>
    <row r="142" spans="1:2">
      <c r="A142" s="24" t="s">
        <v>939</v>
      </c>
      <c r="B142" s="24">
        <v>9921</v>
      </c>
    </row>
    <row r="143" spans="1:2">
      <c r="A143" s="24" t="s">
        <v>940</v>
      </c>
      <c r="B143" s="24">
        <v>10596</v>
      </c>
    </row>
    <row r="144" spans="1:2">
      <c r="A144" s="24" t="s">
        <v>941</v>
      </c>
      <c r="B144" s="24">
        <v>11181</v>
      </c>
    </row>
    <row r="145" spans="1:2">
      <c r="A145" s="24" t="s">
        <v>942</v>
      </c>
      <c r="B145" s="24">
        <v>6283</v>
      </c>
    </row>
    <row r="146" spans="1:2">
      <c r="A146" s="24" t="s">
        <v>943</v>
      </c>
      <c r="B146" s="24" t="s">
        <v>944</v>
      </c>
    </row>
    <row r="147" spans="1:2" ht="31.5">
      <c r="A147" s="24" t="s">
        <v>945</v>
      </c>
      <c r="B147" s="24" t="s">
        <v>946</v>
      </c>
    </row>
    <row r="148" spans="1:2">
      <c r="A148" s="24" t="s">
        <v>947</v>
      </c>
      <c r="B148" s="24" t="s">
        <v>948</v>
      </c>
    </row>
    <row r="149" spans="1:2">
      <c r="A149" s="24" t="s">
        <v>949</v>
      </c>
      <c r="B149" s="24" t="s">
        <v>950</v>
      </c>
    </row>
    <row r="150" spans="1:2">
      <c r="A150" s="24" t="s">
        <v>951</v>
      </c>
      <c r="B150" s="24" t="s">
        <v>952</v>
      </c>
    </row>
    <row r="151" spans="1:2">
      <c r="A151" s="24" t="s">
        <v>953</v>
      </c>
      <c r="B151" s="24" t="s">
        <v>954</v>
      </c>
    </row>
    <row r="152" spans="1:2">
      <c r="A152" s="24" t="s">
        <v>955</v>
      </c>
      <c r="B152" s="24" t="s">
        <v>956</v>
      </c>
    </row>
    <row r="153" spans="1:2">
      <c r="A153" s="24" t="s">
        <v>957</v>
      </c>
      <c r="B153" s="24" t="s">
        <v>958</v>
      </c>
    </row>
    <row r="154" spans="1:2">
      <c r="A154" s="24" t="s">
        <v>959</v>
      </c>
      <c r="B154" s="24">
        <v>3123</v>
      </c>
    </row>
    <row r="155" spans="1:2">
      <c r="A155" s="24" t="s">
        <v>960</v>
      </c>
      <c r="B155" s="24" t="s">
        <v>961</v>
      </c>
    </row>
    <row r="156" spans="1:2">
      <c r="A156" s="24" t="s">
        <v>962</v>
      </c>
      <c r="B156" s="24">
        <v>3626</v>
      </c>
    </row>
    <row r="157" spans="1:2">
      <c r="A157" s="24" t="s">
        <v>963</v>
      </c>
      <c r="B157" s="24" t="s">
        <v>964</v>
      </c>
    </row>
    <row r="158" spans="1:2">
      <c r="A158" s="24" t="s">
        <v>965</v>
      </c>
      <c r="B158" s="24">
        <v>9928</v>
      </c>
    </row>
    <row r="159" spans="1:2">
      <c r="A159" s="24" t="s">
        <v>966</v>
      </c>
      <c r="B159" s="24">
        <v>46</v>
      </c>
    </row>
    <row r="160" spans="1:2">
      <c r="A160" s="24" t="s">
        <v>967</v>
      </c>
      <c r="B160" s="24" t="s">
        <v>968</v>
      </c>
    </row>
    <row r="161" spans="1:2">
      <c r="A161" s="24" t="s">
        <v>969</v>
      </c>
      <c r="B161" s="24">
        <v>10594</v>
      </c>
    </row>
    <row r="162" spans="1:2">
      <c r="A162" s="24" t="s">
        <v>970</v>
      </c>
      <c r="B162" s="24">
        <v>49</v>
      </c>
    </row>
    <row r="163" spans="1:2" ht="31.5">
      <c r="A163" s="24" t="s">
        <v>971</v>
      </c>
      <c r="B163" s="24" t="s">
        <v>972</v>
      </c>
    </row>
    <row r="164" spans="1:2">
      <c r="A164" s="24" t="s">
        <v>973</v>
      </c>
      <c r="B164" s="24" t="s">
        <v>974</v>
      </c>
    </row>
    <row r="165" spans="1:2">
      <c r="A165" s="24" t="s">
        <v>975</v>
      </c>
      <c r="B165" s="24">
        <v>140</v>
      </c>
    </row>
    <row r="166" spans="1:2">
      <c r="A166" s="24" t="s">
        <v>976</v>
      </c>
      <c r="B166" s="24" t="s">
        <v>977</v>
      </c>
    </row>
    <row r="167" spans="1:2">
      <c r="A167" s="24" t="s">
        <v>978</v>
      </c>
      <c r="B167" s="24">
        <v>51</v>
      </c>
    </row>
    <row r="168" spans="1:2">
      <c r="A168" s="24" t="s">
        <v>979</v>
      </c>
      <c r="B168" s="24">
        <v>9932</v>
      </c>
    </row>
    <row r="169" spans="1:2">
      <c r="A169" s="24" t="s">
        <v>980</v>
      </c>
      <c r="B169" s="24" t="s">
        <v>981</v>
      </c>
    </row>
    <row r="170" spans="1:2">
      <c r="A170" s="24" t="s">
        <v>982</v>
      </c>
      <c r="B170" s="24">
        <v>52</v>
      </c>
    </row>
    <row r="171" spans="1:2">
      <c r="A171" s="24" t="s">
        <v>983</v>
      </c>
      <c r="B171" s="24">
        <v>10286</v>
      </c>
    </row>
    <row r="172" spans="1:2">
      <c r="A172" s="24" t="s">
        <v>984</v>
      </c>
      <c r="B172" s="24" t="s">
        <v>985</v>
      </c>
    </row>
    <row r="173" spans="1:2">
      <c r="A173" s="24" t="s">
        <v>986</v>
      </c>
      <c r="B173" s="24">
        <v>10140</v>
      </c>
    </row>
    <row r="174" spans="1:2">
      <c r="A174" s="24" t="s">
        <v>987</v>
      </c>
      <c r="B174" s="24">
        <v>9933</v>
      </c>
    </row>
    <row r="175" spans="1:2">
      <c r="A175" s="24" t="s">
        <v>988</v>
      </c>
      <c r="B175" s="24" t="s">
        <v>989</v>
      </c>
    </row>
    <row r="176" spans="1:2">
      <c r="A176" s="24" t="s">
        <v>990</v>
      </c>
      <c r="B176" s="24" t="s">
        <v>991</v>
      </c>
    </row>
    <row r="177" spans="1:2">
      <c r="A177" s="24" t="s">
        <v>992</v>
      </c>
      <c r="B177" s="24" t="s">
        <v>991</v>
      </c>
    </row>
    <row r="178" spans="1:2">
      <c r="A178" s="24" t="s">
        <v>993</v>
      </c>
      <c r="B178" s="24">
        <v>10131</v>
      </c>
    </row>
    <row r="179" spans="1:2">
      <c r="A179" s="24" t="s">
        <v>994</v>
      </c>
      <c r="B179" s="24">
        <v>3649</v>
      </c>
    </row>
    <row r="180" spans="1:2">
      <c r="A180" s="24" t="s">
        <v>995</v>
      </c>
      <c r="B180" s="24">
        <v>9937</v>
      </c>
    </row>
    <row r="181" spans="1:2">
      <c r="A181" s="24" t="s">
        <v>996</v>
      </c>
      <c r="B181" s="24" t="s">
        <v>997</v>
      </c>
    </row>
    <row r="182" spans="1:2">
      <c r="A182" s="24" t="s">
        <v>998</v>
      </c>
      <c r="B182" s="24" t="s">
        <v>999</v>
      </c>
    </row>
    <row r="183" spans="1:2">
      <c r="A183" s="24" t="s">
        <v>1000</v>
      </c>
      <c r="B183" s="24" t="s">
        <v>1001</v>
      </c>
    </row>
    <row r="184" spans="1:2">
      <c r="A184" s="24" t="s">
        <v>1002</v>
      </c>
      <c r="B184" s="24" t="s">
        <v>1003</v>
      </c>
    </row>
    <row r="185" spans="1:2">
      <c r="A185" s="24" t="s">
        <v>1004</v>
      </c>
      <c r="B185" s="24" t="s">
        <v>1005</v>
      </c>
    </row>
    <row r="186" spans="1:2">
      <c r="A186" s="24" t="s">
        <v>1006</v>
      </c>
      <c r="B186" s="24" t="s">
        <v>1007</v>
      </c>
    </row>
    <row r="187" spans="1:2">
      <c r="A187" s="24" t="s">
        <v>1008</v>
      </c>
      <c r="B187" s="24">
        <v>9944</v>
      </c>
    </row>
    <row r="188" spans="1:2">
      <c r="A188" s="24" t="s">
        <v>1009</v>
      </c>
      <c r="B188" s="24">
        <v>10596</v>
      </c>
    </row>
    <row r="189" spans="1:2">
      <c r="A189" s="24" t="s">
        <v>1010</v>
      </c>
      <c r="B189" s="24" t="s">
        <v>1011</v>
      </c>
    </row>
    <row r="190" spans="1:2" ht="31.5">
      <c r="A190" s="24" t="s">
        <v>1012</v>
      </c>
      <c r="B190" s="24" t="s">
        <v>1013</v>
      </c>
    </row>
    <row r="191" spans="1:2">
      <c r="A191" s="24" t="s">
        <v>1014</v>
      </c>
      <c r="B191" s="24">
        <v>3153</v>
      </c>
    </row>
    <row r="192" spans="1:2">
      <c r="A192" s="24" t="s">
        <v>1015</v>
      </c>
      <c r="B192" s="24" t="s">
        <v>1016</v>
      </c>
    </row>
    <row r="193" spans="1:2">
      <c r="A193" s="24" t="s">
        <v>1017</v>
      </c>
      <c r="B193" s="24" t="s">
        <v>1018</v>
      </c>
    </row>
    <row r="194" spans="1:2">
      <c r="A194" s="24" t="s">
        <v>1019</v>
      </c>
      <c r="B194" s="24" t="s">
        <v>1020</v>
      </c>
    </row>
    <row r="195" spans="1:2">
      <c r="A195" s="24" t="s">
        <v>1021</v>
      </c>
      <c r="B195" s="24">
        <v>6312</v>
      </c>
    </row>
    <row r="196" spans="1:2">
      <c r="A196" s="24" t="s">
        <v>1022</v>
      </c>
      <c r="B196" s="24">
        <v>9948</v>
      </c>
    </row>
    <row r="197" spans="1:2">
      <c r="A197" s="24" t="s">
        <v>1023</v>
      </c>
      <c r="B197" s="24" t="s">
        <v>1024</v>
      </c>
    </row>
    <row r="198" spans="1:2">
      <c r="A198" s="24" t="s">
        <v>1025</v>
      </c>
      <c r="B198" s="24" t="s">
        <v>1026</v>
      </c>
    </row>
    <row r="199" spans="1:2">
      <c r="A199" s="24" t="s">
        <v>1027</v>
      </c>
      <c r="B199" s="24" t="s">
        <v>1028</v>
      </c>
    </row>
    <row r="200" spans="1:2">
      <c r="A200" s="24" t="s">
        <v>1029</v>
      </c>
      <c r="B200" s="24" t="s">
        <v>1030</v>
      </c>
    </row>
    <row r="201" spans="1:2">
      <c r="A201" s="24" t="s">
        <v>1031</v>
      </c>
      <c r="B201" s="24" t="s">
        <v>1032</v>
      </c>
    </row>
    <row r="202" spans="1:2">
      <c r="A202" s="24" t="s">
        <v>1033</v>
      </c>
      <c r="B202" s="24" t="s">
        <v>1034</v>
      </c>
    </row>
    <row r="203" spans="1:2" ht="31.5">
      <c r="A203" s="24" t="s">
        <v>1035</v>
      </c>
      <c r="B203" s="24">
        <v>6316</v>
      </c>
    </row>
    <row r="204" spans="1:2">
      <c r="A204" s="24" t="s">
        <v>1036</v>
      </c>
      <c r="B204" s="24" t="s">
        <v>1037</v>
      </c>
    </row>
    <row r="205" spans="1:2">
      <c r="A205" s="24" t="s">
        <v>1038</v>
      </c>
      <c r="B205" s="24" t="s">
        <v>1039</v>
      </c>
    </row>
    <row r="206" spans="1:2">
      <c r="A206" s="24" t="s">
        <v>1040</v>
      </c>
      <c r="B206" s="24" t="s">
        <v>1041</v>
      </c>
    </row>
    <row r="207" spans="1:2">
      <c r="A207" s="24" t="s">
        <v>1042</v>
      </c>
      <c r="B207" s="24" t="s">
        <v>1043</v>
      </c>
    </row>
    <row r="208" spans="1:2">
      <c r="A208" s="24" t="s">
        <v>1044</v>
      </c>
      <c r="B208" s="24" t="s">
        <v>1045</v>
      </c>
    </row>
    <row r="209" spans="1:2">
      <c r="A209" s="24" t="s">
        <v>1046</v>
      </c>
      <c r="B209" s="24" t="s">
        <v>1047</v>
      </c>
    </row>
    <row r="210" spans="1:2">
      <c r="A210" s="24" t="s">
        <v>1048</v>
      </c>
      <c r="B210" s="24" t="s">
        <v>1049</v>
      </c>
    </row>
    <row r="211" spans="1:2">
      <c r="A211" s="24" t="s">
        <v>1050</v>
      </c>
      <c r="B211" s="24">
        <v>72</v>
      </c>
    </row>
    <row r="212" spans="1:2">
      <c r="A212" s="24" t="s">
        <v>1051</v>
      </c>
      <c r="B212" s="24">
        <v>3171</v>
      </c>
    </row>
    <row r="213" spans="1:2">
      <c r="A213" s="24" t="s">
        <v>1052</v>
      </c>
      <c r="B213" s="24">
        <v>806</v>
      </c>
    </row>
    <row r="214" spans="1:2">
      <c r="A214" s="24" t="s">
        <v>1053</v>
      </c>
      <c r="B214" s="24" t="s">
        <v>1054</v>
      </c>
    </row>
    <row r="215" spans="1:2">
      <c r="A215" s="24" t="s">
        <v>1055</v>
      </c>
      <c r="B215" s="24" t="s">
        <v>1056</v>
      </c>
    </row>
    <row r="216" spans="1:2">
      <c r="A216" s="24" t="s">
        <v>1057</v>
      </c>
      <c r="B216" s="24" t="s">
        <v>1058</v>
      </c>
    </row>
    <row r="217" spans="1:2">
      <c r="A217" s="24" t="s">
        <v>1059</v>
      </c>
      <c r="B217" s="24">
        <v>255</v>
      </c>
    </row>
    <row r="218" spans="1:2">
      <c r="A218" s="24" t="s">
        <v>1060</v>
      </c>
      <c r="B218" s="24">
        <v>6599</v>
      </c>
    </row>
    <row r="219" spans="1:2">
      <c r="A219" s="24" t="s">
        <v>1061</v>
      </c>
      <c r="B219" s="24">
        <v>6319</v>
      </c>
    </row>
    <row r="220" spans="1:2">
      <c r="A220" s="24" t="s">
        <v>1062</v>
      </c>
      <c r="B220" s="24">
        <v>3834</v>
      </c>
    </row>
    <row r="221" spans="1:2">
      <c r="A221" s="24" t="s">
        <v>1063</v>
      </c>
      <c r="B221" s="24">
        <v>9963</v>
      </c>
    </row>
    <row r="222" spans="1:2">
      <c r="A222" s="24" t="s">
        <v>1064</v>
      </c>
      <c r="B222" s="24">
        <v>626</v>
      </c>
    </row>
    <row r="223" spans="1:2">
      <c r="A223" s="24" t="s">
        <v>1065</v>
      </c>
      <c r="B223" s="24" t="s">
        <v>1066</v>
      </c>
    </row>
    <row r="224" spans="1:2">
      <c r="A224" s="24" t="s">
        <v>1067</v>
      </c>
      <c r="B224" s="24" t="s">
        <v>1068</v>
      </c>
    </row>
    <row r="225" spans="1:2">
      <c r="A225" s="24" t="s">
        <v>1069</v>
      </c>
      <c r="B225" s="24">
        <v>6320</v>
      </c>
    </row>
    <row r="226" spans="1:2">
      <c r="A226" s="24" t="s">
        <v>1070</v>
      </c>
      <c r="B226" s="24">
        <v>3649</v>
      </c>
    </row>
    <row r="227" spans="1:2">
      <c r="A227" s="24" t="s">
        <v>1071</v>
      </c>
      <c r="B227" s="24" t="s">
        <v>832</v>
      </c>
    </row>
    <row r="228" spans="1:2">
      <c r="A228" s="24" t="s">
        <v>1072</v>
      </c>
      <c r="B228" s="24">
        <v>851</v>
      </c>
    </row>
    <row r="229" spans="1:2">
      <c r="A229" s="24" t="s">
        <v>1073</v>
      </c>
      <c r="B229" s="24">
        <v>3785</v>
      </c>
    </row>
    <row r="230" spans="1:2">
      <c r="A230" s="24" t="s">
        <v>1074</v>
      </c>
      <c r="B230" s="24" t="s">
        <v>1075</v>
      </c>
    </row>
    <row r="231" spans="1:2">
      <c r="A231" s="24" t="s">
        <v>1076</v>
      </c>
      <c r="B231" s="24">
        <v>78</v>
      </c>
    </row>
    <row r="232" spans="1:2">
      <c r="A232" s="24" t="s">
        <v>1077</v>
      </c>
      <c r="B232" s="24" t="s">
        <v>1078</v>
      </c>
    </row>
    <row r="233" spans="1:2">
      <c r="A233" s="24" t="s">
        <v>1079</v>
      </c>
      <c r="B233" s="24">
        <v>3128</v>
      </c>
    </row>
    <row r="234" spans="1:2">
      <c r="A234" s="24" t="s">
        <v>1080</v>
      </c>
      <c r="B234" s="24">
        <v>3172</v>
      </c>
    </row>
    <row r="235" spans="1:2">
      <c r="A235" s="24" t="s">
        <v>1081</v>
      </c>
      <c r="B235" s="24" t="s">
        <v>1082</v>
      </c>
    </row>
    <row r="236" spans="1:2">
      <c r="A236" s="24" t="s">
        <v>1083</v>
      </c>
      <c r="B236" s="24">
        <v>3343</v>
      </c>
    </row>
    <row r="237" spans="1:2">
      <c r="A237" s="24" t="s">
        <v>1084</v>
      </c>
      <c r="B237" s="24">
        <v>11189</v>
      </c>
    </row>
    <row r="238" spans="1:2">
      <c r="A238" s="24" t="s">
        <v>1085</v>
      </c>
      <c r="B238" s="24">
        <v>335</v>
      </c>
    </row>
    <row r="239" spans="1:2">
      <c r="A239" s="24" t="s">
        <v>1086</v>
      </c>
      <c r="B239" s="24">
        <v>10837</v>
      </c>
    </row>
    <row r="240" spans="1:2">
      <c r="A240" s="24" t="s">
        <v>1087</v>
      </c>
      <c r="B240" s="24">
        <v>6514</v>
      </c>
    </row>
    <row r="241" spans="1:2">
      <c r="A241" s="24" t="s">
        <v>1088</v>
      </c>
      <c r="B241" s="24" t="s">
        <v>1089</v>
      </c>
    </row>
    <row r="242" spans="1:2">
      <c r="A242" s="24" t="s">
        <v>1090</v>
      </c>
      <c r="B242" s="24">
        <v>9964</v>
      </c>
    </row>
    <row r="243" spans="1:2">
      <c r="A243" s="24" t="s">
        <v>1091</v>
      </c>
      <c r="B243" s="24" t="s">
        <v>1054</v>
      </c>
    </row>
    <row r="244" spans="1:2">
      <c r="A244" s="24" t="s">
        <v>1092</v>
      </c>
      <c r="B244" s="24" t="s">
        <v>1093</v>
      </c>
    </row>
    <row r="245" spans="1:2">
      <c r="A245" s="24" t="s">
        <v>1094</v>
      </c>
      <c r="B245" s="24">
        <v>6460</v>
      </c>
    </row>
    <row r="246" spans="1:2">
      <c r="A246" s="24" t="s">
        <v>1095</v>
      </c>
      <c r="B246" s="24" t="s">
        <v>1096</v>
      </c>
    </row>
    <row r="247" spans="1:2">
      <c r="A247" s="24" t="s">
        <v>1097</v>
      </c>
      <c r="B247" s="24" t="s">
        <v>1098</v>
      </c>
    </row>
    <row r="248" spans="1:2">
      <c r="A248" s="24" t="s">
        <v>1099</v>
      </c>
      <c r="B248" s="24" t="s">
        <v>1100</v>
      </c>
    </row>
    <row r="249" spans="1:2">
      <c r="A249" s="24" t="s">
        <v>1101</v>
      </c>
      <c r="B249" s="24">
        <v>9965</v>
      </c>
    </row>
    <row r="250" spans="1:2">
      <c r="A250" s="24" t="s">
        <v>1102</v>
      </c>
      <c r="B250" s="24">
        <v>6722</v>
      </c>
    </row>
    <row r="251" spans="1:2">
      <c r="A251" s="24" t="s">
        <v>1103</v>
      </c>
      <c r="B251" s="24">
        <v>10131</v>
      </c>
    </row>
    <row r="252" spans="1:2">
      <c r="A252" s="24" t="s">
        <v>1104</v>
      </c>
      <c r="B252" s="24">
        <v>7018</v>
      </c>
    </row>
    <row r="253" spans="1:2">
      <c r="A253" s="24" t="s">
        <v>1105</v>
      </c>
      <c r="B253" s="24">
        <v>7216</v>
      </c>
    </row>
    <row r="254" spans="1:2">
      <c r="A254" s="24" t="s">
        <v>1106</v>
      </c>
      <c r="B254" s="24">
        <v>6321</v>
      </c>
    </row>
    <row r="255" spans="1:2">
      <c r="A255" s="24" t="s">
        <v>1107</v>
      </c>
      <c r="B255" s="24">
        <v>7022</v>
      </c>
    </row>
    <row r="256" spans="1:2">
      <c r="A256" s="24" t="s">
        <v>1108</v>
      </c>
      <c r="B256" s="24">
        <v>6683</v>
      </c>
    </row>
    <row r="257" spans="1:2">
      <c r="A257" s="24" t="s">
        <v>1109</v>
      </c>
      <c r="B257" s="24">
        <v>6322</v>
      </c>
    </row>
    <row r="258" spans="1:2">
      <c r="A258" s="24" t="s">
        <v>1110</v>
      </c>
      <c r="B258" s="24">
        <v>9966</v>
      </c>
    </row>
    <row r="259" spans="1:2">
      <c r="A259" s="24" t="s">
        <v>1111</v>
      </c>
      <c r="B259" s="24">
        <v>3173</v>
      </c>
    </row>
    <row r="260" spans="1:2">
      <c r="A260" s="24" t="s">
        <v>1112</v>
      </c>
      <c r="B260" s="24" t="s">
        <v>1113</v>
      </c>
    </row>
    <row r="261" spans="1:2">
      <c r="A261" s="24" t="s">
        <v>1114</v>
      </c>
      <c r="B261" s="24">
        <v>6323</v>
      </c>
    </row>
    <row r="262" spans="1:2">
      <c r="A262" s="24" t="s">
        <v>1115</v>
      </c>
      <c r="B262" s="24">
        <v>10938</v>
      </c>
    </row>
    <row r="263" spans="1:2">
      <c r="A263" s="24" t="s">
        <v>1116</v>
      </c>
      <c r="B263" s="24">
        <v>11146</v>
      </c>
    </row>
    <row r="264" spans="1:2">
      <c r="A264" s="24" t="s">
        <v>1117</v>
      </c>
      <c r="B264" s="24">
        <v>3830</v>
      </c>
    </row>
    <row r="265" spans="1:2">
      <c r="A265" s="24" t="s">
        <v>1118</v>
      </c>
      <c r="B265" s="24">
        <v>3496</v>
      </c>
    </row>
    <row r="266" spans="1:2">
      <c r="A266" s="24" t="s">
        <v>1119</v>
      </c>
      <c r="B266" s="24" t="s">
        <v>1120</v>
      </c>
    </row>
    <row r="267" spans="1:2">
      <c r="A267" s="24" t="s">
        <v>1121</v>
      </c>
      <c r="B267" s="24" t="s">
        <v>1122</v>
      </c>
    </row>
    <row r="268" spans="1:2">
      <c r="A268" s="24" t="s">
        <v>1123</v>
      </c>
      <c r="B268" s="24" t="s">
        <v>1124</v>
      </c>
    </row>
    <row r="269" spans="1:2">
      <c r="A269" s="24" t="s">
        <v>1125</v>
      </c>
      <c r="B269" s="24" t="s">
        <v>1126</v>
      </c>
    </row>
    <row r="270" spans="1:2">
      <c r="A270" s="24" t="s">
        <v>1127</v>
      </c>
      <c r="B270" s="24" t="s">
        <v>1128</v>
      </c>
    </row>
    <row r="271" spans="1:2">
      <c r="A271" s="24" t="s">
        <v>1129</v>
      </c>
      <c r="B271" s="24">
        <v>79</v>
      </c>
    </row>
    <row r="272" spans="1:2">
      <c r="A272" s="24" t="s">
        <v>1130</v>
      </c>
      <c r="B272" s="24">
        <v>521</v>
      </c>
    </row>
    <row r="273" spans="1:2">
      <c r="A273" s="24" t="s">
        <v>1131</v>
      </c>
      <c r="B273" s="24">
        <v>11090</v>
      </c>
    </row>
    <row r="274" spans="1:2">
      <c r="A274" s="24" t="s">
        <v>1132</v>
      </c>
      <c r="B274" s="24">
        <v>6325</v>
      </c>
    </row>
    <row r="275" spans="1:2">
      <c r="A275" s="24" t="s">
        <v>1133</v>
      </c>
      <c r="B275" s="24">
        <v>3474</v>
      </c>
    </row>
    <row r="276" spans="1:2">
      <c r="A276" s="24" t="s">
        <v>1134</v>
      </c>
      <c r="B276" s="24">
        <v>10653</v>
      </c>
    </row>
    <row r="277" spans="1:2">
      <c r="A277" s="24" t="s">
        <v>1135</v>
      </c>
      <c r="B277" s="24">
        <v>80</v>
      </c>
    </row>
    <row r="278" spans="1:2">
      <c r="A278" s="24" t="s">
        <v>1136</v>
      </c>
      <c r="B278" s="24">
        <v>9968</v>
      </c>
    </row>
    <row r="279" spans="1:2">
      <c r="A279" s="24" t="s">
        <v>1137</v>
      </c>
      <c r="B279" s="24">
        <v>6326</v>
      </c>
    </row>
    <row r="280" spans="1:2">
      <c r="A280" s="24" t="s">
        <v>1138</v>
      </c>
      <c r="B280" s="24">
        <v>9969</v>
      </c>
    </row>
    <row r="281" spans="1:2">
      <c r="A281" s="24" t="s">
        <v>1139</v>
      </c>
      <c r="B281" s="24">
        <v>6327</v>
      </c>
    </row>
    <row r="282" spans="1:2">
      <c r="A282" s="24" t="s">
        <v>1140</v>
      </c>
      <c r="B282" s="24">
        <v>3457</v>
      </c>
    </row>
    <row r="283" spans="1:2">
      <c r="A283" s="24" t="s">
        <v>1141</v>
      </c>
      <c r="B283" s="24">
        <v>3176</v>
      </c>
    </row>
    <row r="284" spans="1:2">
      <c r="A284" s="24" t="s">
        <v>1142</v>
      </c>
      <c r="B284" s="24">
        <v>9828</v>
      </c>
    </row>
    <row r="285" spans="1:2">
      <c r="A285" s="24" t="s">
        <v>1143</v>
      </c>
      <c r="B285" s="24" t="s">
        <v>1144</v>
      </c>
    </row>
    <row r="286" spans="1:2">
      <c r="A286" s="24" t="s">
        <v>1145</v>
      </c>
      <c r="B286" s="24" t="s">
        <v>1146</v>
      </c>
    </row>
    <row r="287" spans="1:2">
      <c r="A287" s="24" t="s">
        <v>1147</v>
      </c>
      <c r="B287" s="24">
        <v>3177</v>
      </c>
    </row>
    <row r="288" spans="1:2">
      <c r="A288" s="24" t="s">
        <v>1148</v>
      </c>
      <c r="B288" s="24" t="s">
        <v>1149</v>
      </c>
    </row>
    <row r="289" spans="1:2" ht="31.5">
      <c r="A289" s="24" t="s">
        <v>1150</v>
      </c>
      <c r="B289" s="24" t="s">
        <v>1151</v>
      </c>
    </row>
    <row r="290" spans="1:2">
      <c r="A290" s="24" t="s">
        <v>1152</v>
      </c>
      <c r="B290" s="24">
        <v>7010</v>
      </c>
    </row>
    <row r="291" spans="1:2">
      <c r="A291" s="24" t="s">
        <v>1153</v>
      </c>
      <c r="B291" s="24">
        <v>7198</v>
      </c>
    </row>
    <row r="292" spans="1:2">
      <c r="A292" s="24" t="s">
        <v>1154</v>
      </c>
      <c r="B292" s="24">
        <v>3178</v>
      </c>
    </row>
    <row r="293" spans="1:2">
      <c r="A293" s="24" t="s">
        <v>1155</v>
      </c>
      <c r="B293" s="24">
        <v>6328</v>
      </c>
    </row>
    <row r="294" spans="1:2">
      <c r="A294" s="24" t="s">
        <v>1156</v>
      </c>
      <c r="B294" s="24">
        <v>7070</v>
      </c>
    </row>
    <row r="295" spans="1:2">
      <c r="A295" s="24" t="s">
        <v>1157</v>
      </c>
      <c r="B295" s="24">
        <v>81</v>
      </c>
    </row>
    <row r="296" spans="1:2">
      <c r="A296" s="24" t="s">
        <v>1158</v>
      </c>
      <c r="B296" s="24">
        <v>82</v>
      </c>
    </row>
    <row r="297" spans="1:2">
      <c r="A297" s="24" t="s">
        <v>1159</v>
      </c>
      <c r="B297" s="24">
        <v>3845</v>
      </c>
    </row>
    <row r="298" spans="1:2">
      <c r="A298" s="24" t="s">
        <v>1160</v>
      </c>
      <c r="B298" s="24">
        <v>777</v>
      </c>
    </row>
    <row r="299" spans="1:2">
      <c r="A299" s="24" t="s">
        <v>1161</v>
      </c>
      <c r="B299" s="24">
        <v>392</v>
      </c>
    </row>
    <row r="300" spans="1:2">
      <c r="A300" s="24" t="s">
        <v>1162</v>
      </c>
      <c r="B300" s="24" t="s">
        <v>1163</v>
      </c>
    </row>
    <row r="301" spans="1:2">
      <c r="A301" s="24" t="s">
        <v>1164</v>
      </c>
      <c r="B301" s="24">
        <v>3173</v>
      </c>
    </row>
    <row r="302" spans="1:2">
      <c r="A302" s="24" t="s">
        <v>1165</v>
      </c>
      <c r="B302" s="24">
        <v>532</v>
      </c>
    </row>
    <row r="303" spans="1:2">
      <c r="A303" s="24" t="s">
        <v>1166</v>
      </c>
      <c r="B303" s="24">
        <v>6329</v>
      </c>
    </row>
    <row r="304" spans="1:2">
      <c r="A304" s="24" t="s">
        <v>1167</v>
      </c>
      <c r="B304" s="24" t="s">
        <v>1168</v>
      </c>
    </row>
    <row r="305" spans="1:2">
      <c r="A305" s="24" t="s">
        <v>1169</v>
      </c>
      <c r="B305" s="24" t="s">
        <v>1170</v>
      </c>
    </row>
    <row r="306" spans="1:2">
      <c r="A306" s="24" t="s">
        <v>1171</v>
      </c>
      <c r="B306" s="24">
        <v>9971</v>
      </c>
    </row>
    <row r="307" spans="1:2">
      <c r="A307" s="24" t="s">
        <v>1172</v>
      </c>
      <c r="B307" s="24" t="s">
        <v>1173</v>
      </c>
    </row>
    <row r="308" spans="1:2">
      <c r="A308" s="24" t="s">
        <v>1174</v>
      </c>
      <c r="B308" s="24">
        <v>84</v>
      </c>
    </row>
    <row r="309" spans="1:2">
      <c r="A309" s="24" t="s">
        <v>1175</v>
      </c>
      <c r="B309" s="24">
        <v>9972</v>
      </c>
    </row>
    <row r="310" spans="1:2">
      <c r="A310" s="24" t="s">
        <v>1176</v>
      </c>
      <c r="B310" s="24">
        <v>6450</v>
      </c>
    </row>
    <row r="311" spans="1:2">
      <c r="A311" s="24" t="s">
        <v>1177</v>
      </c>
      <c r="B311" s="24">
        <v>6330</v>
      </c>
    </row>
    <row r="312" spans="1:2">
      <c r="A312" s="24" t="s">
        <v>1178</v>
      </c>
      <c r="B312" s="24">
        <v>328</v>
      </c>
    </row>
    <row r="313" spans="1:2">
      <c r="A313" s="24" t="s">
        <v>1179</v>
      </c>
      <c r="B313" s="24" t="s">
        <v>1180</v>
      </c>
    </row>
    <row r="314" spans="1:2">
      <c r="A314" s="24" t="s">
        <v>1181</v>
      </c>
      <c r="B314" s="24" t="s">
        <v>1182</v>
      </c>
    </row>
    <row r="315" spans="1:2">
      <c r="A315" s="24" t="s">
        <v>1183</v>
      </c>
      <c r="B315" s="24" t="s">
        <v>1184</v>
      </c>
    </row>
    <row r="316" spans="1:2">
      <c r="A316" s="24" t="s">
        <v>1185</v>
      </c>
      <c r="B316" s="24">
        <v>639</v>
      </c>
    </row>
    <row r="317" spans="1:2">
      <c r="A317" s="24" t="s">
        <v>1186</v>
      </c>
      <c r="B317" s="24" t="s">
        <v>1187</v>
      </c>
    </row>
    <row r="318" spans="1:2">
      <c r="A318" s="24" t="s">
        <v>1188</v>
      </c>
      <c r="B318" s="24" t="s">
        <v>1189</v>
      </c>
    </row>
    <row r="319" spans="1:2">
      <c r="A319" s="24" t="s">
        <v>1190</v>
      </c>
      <c r="B319" s="24">
        <v>10653</v>
      </c>
    </row>
    <row r="320" spans="1:2">
      <c r="A320" s="24" t="s">
        <v>1191</v>
      </c>
      <c r="B320" s="24" t="s">
        <v>1192</v>
      </c>
    </row>
    <row r="321" spans="1:2">
      <c r="A321" s="24" t="s">
        <v>1193</v>
      </c>
      <c r="B321" s="24" t="s">
        <v>1194</v>
      </c>
    </row>
    <row r="322" spans="1:2" ht="31.5">
      <c r="A322" s="24" t="s">
        <v>1195</v>
      </c>
      <c r="B322" s="24" t="s">
        <v>1196</v>
      </c>
    </row>
    <row r="323" spans="1:2">
      <c r="A323" s="24" t="s">
        <v>1197</v>
      </c>
      <c r="B323" s="24" t="s">
        <v>1198</v>
      </c>
    </row>
    <row r="324" spans="1:2">
      <c r="A324" s="24" t="s">
        <v>1199</v>
      </c>
      <c r="B324" s="24" t="s">
        <v>1200</v>
      </c>
    </row>
    <row r="325" spans="1:2">
      <c r="A325" s="24" t="s">
        <v>1201</v>
      </c>
      <c r="B325" s="24" t="s">
        <v>1202</v>
      </c>
    </row>
    <row r="326" spans="1:2" ht="31.5">
      <c r="A326" s="24" t="s">
        <v>1203</v>
      </c>
      <c r="B326" s="24" t="s">
        <v>1204</v>
      </c>
    </row>
    <row r="327" spans="1:2">
      <c r="A327" s="24" t="s">
        <v>1205</v>
      </c>
      <c r="B327" s="24">
        <v>6337</v>
      </c>
    </row>
    <row r="328" spans="1:2">
      <c r="A328" s="24" t="s">
        <v>1206</v>
      </c>
      <c r="B328" s="24" t="s">
        <v>1207</v>
      </c>
    </row>
    <row r="329" spans="1:2">
      <c r="A329" s="24" t="s">
        <v>1208</v>
      </c>
      <c r="B329" s="24" t="s">
        <v>1209</v>
      </c>
    </row>
    <row r="330" spans="1:2" ht="31.5">
      <c r="A330" s="24" t="s">
        <v>1210</v>
      </c>
      <c r="B330" s="24" t="s">
        <v>1211</v>
      </c>
    </row>
    <row r="331" spans="1:2">
      <c r="A331" s="24" t="s">
        <v>1212</v>
      </c>
      <c r="B331" s="24" t="s">
        <v>1213</v>
      </c>
    </row>
    <row r="332" spans="1:2">
      <c r="A332" s="24" t="s">
        <v>1214</v>
      </c>
      <c r="B332" s="24" t="s">
        <v>1215</v>
      </c>
    </row>
    <row r="333" spans="1:2" ht="31.5">
      <c r="A333" s="24" t="s">
        <v>1216</v>
      </c>
      <c r="B333" s="24" t="s">
        <v>1217</v>
      </c>
    </row>
    <row r="334" spans="1:2">
      <c r="A334" s="24" t="s">
        <v>1218</v>
      </c>
      <c r="B334" s="24" t="s">
        <v>1219</v>
      </c>
    </row>
    <row r="335" spans="1:2">
      <c r="A335" s="24" t="s">
        <v>1220</v>
      </c>
      <c r="B335" s="24">
        <v>3196</v>
      </c>
    </row>
    <row r="336" spans="1:2">
      <c r="A336" s="24" t="s">
        <v>1221</v>
      </c>
      <c r="B336" s="24" t="s">
        <v>1222</v>
      </c>
    </row>
    <row r="337" spans="1:2">
      <c r="A337" s="24" t="s">
        <v>1223</v>
      </c>
      <c r="B337" s="24" t="s">
        <v>1224</v>
      </c>
    </row>
    <row r="338" spans="1:2">
      <c r="A338" s="24" t="s">
        <v>1225</v>
      </c>
      <c r="B338" s="24" t="s">
        <v>1226</v>
      </c>
    </row>
    <row r="339" spans="1:2">
      <c r="A339" s="24" t="s">
        <v>1227</v>
      </c>
      <c r="B339" s="24" t="s">
        <v>1228</v>
      </c>
    </row>
    <row r="340" spans="1:2">
      <c r="A340" s="24" t="s">
        <v>1229</v>
      </c>
      <c r="B340" s="24" t="s">
        <v>1230</v>
      </c>
    </row>
    <row r="341" spans="1:2">
      <c r="A341" s="24" t="s">
        <v>1231</v>
      </c>
      <c r="B341" s="24" t="s">
        <v>1232</v>
      </c>
    </row>
    <row r="342" spans="1:2">
      <c r="A342" s="24" t="s">
        <v>1233</v>
      </c>
      <c r="B342" s="24" t="s">
        <v>1234</v>
      </c>
    </row>
    <row r="343" spans="1:2">
      <c r="A343" s="24" t="s">
        <v>1235</v>
      </c>
      <c r="B343" s="24" t="s">
        <v>1236</v>
      </c>
    </row>
    <row r="344" spans="1:2">
      <c r="A344" s="24" t="s">
        <v>1237</v>
      </c>
      <c r="B344" s="24" t="s">
        <v>1238</v>
      </c>
    </row>
    <row r="345" spans="1:2">
      <c r="A345" s="24" t="s">
        <v>1239</v>
      </c>
      <c r="B345" s="24" t="s">
        <v>1240</v>
      </c>
    </row>
    <row r="346" spans="1:2">
      <c r="A346" s="24" t="s">
        <v>1241</v>
      </c>
      <c r="B346" s="24" t="s">
        <v>1242</v>
      </c>
    </row>
    <row r="347" spans="1:2" ht="31.5">
      <c r="A347" s="24" t="s">
        <v>1243</v>
      </c>
      <c r="B347" s="24" t="s">
        <v>1244</v>
      </c>
    </row>
    <row r="348" spans="1:2">
      <c r="A348" s="24" t="s">
        <v>1245</v>
      </c>
      <c r="B348" s="24" t="s">
        <v>1246</v>
      </c>
    </row>
    <row r="349" spans="1:2">
      <c r="A349" s="24" t="s">
        <v>1247</v>
      </c>
      <c r="B349" s="24" t="s">
        <v>1248</v>
      </c>
    </row>
    <row r="350" spans="1:2">
      <c r="A350" s="24" t="s">
        <v>1249</v>
      </c>
      <c r="B350" s="24" t="s">
        <v>1250</v>
      </c>
    </row>
    <row r="351" spans="1:2">
      <c r="A351" s="24" t="s">
        <v>1251</v>
      </c>
      <c r="B351" s="24" t="s">
        <v>1252</v>
      </c>
    </row>
    <row r="352" spans="1:2" ht="31.5">
      <c r="A352" s="24" t="s">
        <v>1253</v>
      </c>
      <c r="B352" s="24" t="s">
        <v>1254</v>
      </c>
    </row>
    <row r="353" spans="1:2" ht="31.5">
      <c r="A353" s="24" t="s">
        <v>1255</v>
      </c>
      <c r="B353" s="24" t="s">
        <v>1256</v>
      </c>
    </row>
    <row r="354" spans="1:2">
      <c r="A354" s="24" t="s">
        <v>1257</v>
      </c>
      <c r="B354" s="24" t="s">
        <v>1258</v>
      </c>
    </row>
    <row r="355" spans="1:2">
      <c r="A355" s="24" t="s">
        <v>1259</v>
      </c>
      <c r="B355" s="24" t="s">
        <v>1260</v>
      </c>
    </row>
    <row r="356" spans="1:2">
      <c r="A356" s="24" t="s">
        <v>1261</v>
      </c>
      <c r="B356" s="24" t="s">
        <v>1262</v>
      </c>
    </row>
    <row r="357" spans="1:2">
      <c r="A357" s="24" t="s">
        <v>1263</v>
      </c>
      <c r="B357" s="24" t="s">
        <v>1264</v>
      </c>
    </row>
    <row r="358" spans="1:2">
      <c r="A358" s="24" t="s">
        <v>1265</v>
      </c>
      <c r="B358" s="24" t="s">
        <v>1266</v>
      </c>
    </row>
    <row r="359" spans="1:2">
      <c r="A359" s="24" t="s">
        <v>1267</v>
      </c>
      <c r="B359" s="24" t="s">
        <v>1268</v>
      </c>
    </row>
    <row r="360" spans="1:2">
      <c r="A360" s="24" t="s">
        <v>1269</v>
      </c>
      <c r="B360" s="24" t="s">
        <v>1270</v>
      </c>
    </row>
    <row r="361" spans="1:2">
      <c r="A361" s="24" t="s">
        <v>1271</v>
      </c>
      <c r="B361" s="24" t="s">
        <v>1272</v>
      </c>
    </row>
    <row r="362" spans="1:2">
      <c r="A362" s="24" t="s">
        <v>1273</v>
      </c>
      <c r="B362" s="24" t="s">
        <v>1274</v>
      </c>
    </row>
    <row r="363" spans="1:2">
      <c r="A363" s="24" t="s">
        <v>1275</v>
      </c>
      <c r="B363" s="24">
        <v>6356</v>
      </c>
    </row>
    <row r="364" spans="1:2">
      <c r="A364" s="24" t="s">
        <v>1276</v>
      </c>
      <c r="B364" s="24" t="s">
        <v>1277</v>
      </c>
    </row>
    <row r="365" spans="1:2">
      <c r="A365" s="24" t="s">
        <v>1278</v>
      </c>
      <c r="B365" s="24" t="s">
        <v>1279</v>
      </c>
    </row>
    <row r="366" spans="1:2">
      <c r="A366" s="24" t="s">
        <v>1280</v>
      </c>
      <c r="B366" s="24" t="s">
        <v>1281</v>
      </c>
    </row>
    <row r="367" spans="1:2">
      <c r="A367" s="24" t="s">
        <v>1282</v>
      </c>
      <c r="B367" s="24" t="s">
        <v>1283</v>
      </c>
    </row>
    <row r="368" spans="1:2">
      <c r="A368" s="24" t="s">
        <v>1284</v>
      </c>
      <c r="B368" s="24" t="s">
        <v>1285</v>
      </c>
    </row>
    <row r="369" spans="1:2">
      <c r="A369" s="24" t="s">
        <v>1286</v>
      </c>
      <c r="B369" s="24" t="s">
        <v>1287</v>
      </c>
    </row>
    <row r="370" spans="1:2">
      <c r="A370" s="24" t="s">
        <v>1288</v>
      </c>
      <c r="B370" s="24" t="s">
        <v>1289</v>
      </c>
    </row>
    <row r="371" spans="1:2">
      <c r="A371" s="24" t="s">
        <v>1290</v>
      </c>
      <c r="B371" s="24" t="s">
        <v>1291</v>
      </c>
    </row>
    <row r="372" spans="1:2" ht="31.5">
      <c r="A372" s="24" t="s">
        <v>1292</v>
      </c>
      <c r="B372" s="24">
        <v>10025</v>
      </c>
    </row>
    <row r="373" spans="1:2">
      <c r="A373" s="24" t="s">
        <v>1293</v>
      </c>
      <c r="B373" s="24" t="s">
        <v>1294</v>
      </c>
    </row>
    <row r="374" spans="1:2" ht="31.5">
      <c r="A374" s="24" t="s">
        <v>1295</v>
      </c>
      <c r="B374" s="24" t="s">
        <v>1296</v>
      </c>
    </row>
    <row r="375" spans="1:2">
      <c r="A375" s="24" t="s">
        <v>1297</v>
      </c>
      <c r="B375" s="24" t="s">
        <v>1298</v>
      </c>
    </row>
    <row r="376" spans="1:2">
      <c r="A376" s="24" t="s">
        <v>1299</v>
      </c>
      <c r="B376" s="24" t="s">
        <v>1300</v>
      </c>
    </row>
    <row r="377" spans="1:2">
      <c r="A377" s="24" t="s">
        <v>1301</v>
      </c>
      <c r="B377" s="24">
        <v>6363</v>
      </c>
    </row>
    <row r="378" spans="1:2">
      <c r="A378" s="24" t="s">
        <v>1302</v>
      </c>
      <c r="B378" s="24" t="s">
        <v>1303</v>
      </c>
    </row>
    <row r="379" spans="1:2">
      <c r="A379" s="24" t="s">
        <v>1304</v>
      </c>
      <c r="B379" s="24">
        <v>3230</v>
      </c>
    </row>
    <row r="380" spans="1:2" ht="31.5">
      <c r="A380" s="24" t="s">
        <v>1305</v>
      </c>
      <c r="B380" s="24" t="s">
        <v>1306</v>
      </c>
    </row>
    <row r="381" spans="1:2">
      <c r="A381" s="24" t="s">
        <v>1307</v>
      </c>
      <c r="B381" s="24" t="s">
        <v>1308</v>
      </c>
    </row>
    <row r="382" spans="1:2" ht="31.5">
      <c r="A382" s="24" t="s">
        <v>1309</v>
      </c>
      <c r="B382" s="24" t="s">
        <v>1310</v>
      </c>
    </row>
    <row r="383" spans="1:2">
      <c r="A383" s="24" t="s">
        <v>1311</v>
      </c>
      <c r="B383" s="24" t="s">
        <v>1312</v>
      </c>
    </row>
    <row r="384" spans="1:2" ht="31.5">
      <c r="A384" s="24" t="s">
        <v>1313</v>
      </c>
      <c r="B384" s="24" t="s">
        <v>1314</v>
      </c>
    </row>
    <row r="385" spans="1:2">
      <c r="A385" s="24" t="s">
        <v>1315</v>
      </c>
      <c r="B385" s="24">
        <v>103</v>
      </c>
    </row>
    <row r="386" spans="1:2">
      <c r="A386" s="24" t="s">
        <v>1316</v>
      </c>
      <c r="B386" s="24">
        <v>10034</v>
      </c>
    </row>
    <row r="387" spans="1:2">
      <c r="A387" s="24" t="s">
        <v>1317</v>
      </c>
      <c r="B387" s="24" t="s">
        <v>1318</v>
      </c>
    </row>
    <row r="388" spans="1:2">
      <c r="A388" s="24" t="s">
        <v>1319</v>
      </c>
      <c r="B388" s="24">
        <v>3236</v>
      </c>
    </row>
    <row r="389" spans="1:2">
      <c r="A389" s="24" t="s">
        <v>1320</v>
      </c>
      <c r="B389" s="24" t="s">
        <v>1321</v>
      </c>
    </row>
    <row r="390" spans="1:2">
      <c r="A390" s="24" t="s">
        <v>1322</v>
      </c>
      <c r="B390" s="24" t="s">
        <v>1323</v>
      </c>
    </row>
    <row r="391" spans="1:2">
      <c r="A391" s="24" t="s">
        <v>1324</v>
      </c>
      <c r="B391" s="24" t="s">
        <v>1325</v>
      </c>
    </row>
    <row r="392" spans="1:2" ht="31.5">
      <c r="A392" s="24" t="s">
        <v>1326</v>
      </c>
      <c r="B392" s="24" t="s">
        <v>1327</v>
      </c>
    </row>
    <row r="393" spans="1:2">
      <c r="A393" s="24" t="s">
        <v>1328</v>
      </c>
      <c r="B393" s="24" t="s">
        <v>1329</v>
      </c>
    </row>
    <row r="394" spans="1:2">
      <c r="A394" s="24" t="s">
        <v>1330</v>
      </c>
      <c r="B394" s="24">
        <v>3242</v>
      </c>
    </row>
    <row r="395" spans="1:2">
      <c r="A395" s="24" t="s">
        <v>1331</v>
      </c>
      <c r="B395" s="24" t="s">
        <v>1332</v>
      </c>
    </row>
    <row r="396" spans="1:2" ht="31.5">
      <c r="A396" s="24" t="s">
        <v>1333</v>
      </c>
      <c r="B396" s="24">
        <v>3244</v>
      </c>
    </row>
    <row r="397" spans="1:2">
      <c r="A397" s="24" t="s">
        <v>1334</v>
      </c>
      <c r="B397" s="24" t="s">
        <v>1335</v>
      </c>
    </row>
    <row r="398" spans="1:2">
      <c r="A398" s="24" t="s">
        <v>1336</v>
      </c>
      <c r="B398" s="24">
        <v>3246</v>
      </c>
    </row>
    <row r="399" spans="1:2">
      <c r="A399" s="24" t="s">
        <v>1337</v>
      </c>
      <c r="B399" s="24" t="s">
        <v>1338</v>
      </c>
    </row>
    <row r="400" spans="1:2">
      <c r="A400" s="24" t="s">
        <v>1339</v>
      </c>
      <c r="B400" s="24" t="s">
        <v>1340</v>
      </c>
    </row>
    <row r="401" spans="1:2" ht="31.5">
      <c r="A401" s="24" t="s">
        <v>1341</v>
      </c>
      <c r="B401" s="24" t="s">
        <v>1342</v>
      </c>
    </row>
    <row r="402" spans="1:2">
      <c r="A402" s="24" t="s">
        <v>1343</v>
      </c>
      <c r="B402" s="24" t="s">
        <v>1344</v>
      </c>
    </row>
    <row r="403" spans="1:2">
      <c r="A403" s="24" t="s">
        <v>1345</v>
      </c>
      <c r="B403" s="24" t="s">
        <v>1346</v>
      </c>
    </row>
    <row r="404" spans="1:2" ht="31.5">
      <c r="A404" s="24" t="s">
        <v>1347</v>
      </c>
      <c r="B404" s="24" t="s">
        <v>1348</v>
      </c>
    </row>
    <row r="405" spans="1:2">
      <c r="A405" s="24" t="s">
        <v>1349</v>
      </c>
      <c r="B405" s="24" t="s">
        <v>1350</v>
      </c>
    </row>
    <row r="406" spans="1:2">
      <c r="A406" s="24" t="s">
        <v>1351</v>
      </c>
      <c r="B406" s="24" t="s">
        <v>1352</v>
      </c>
    </row>
    <row r="407" spans="1:2" ht="31.5">
      <c r="A407" s="24" t="s">
        <v>1353</v>
      </c>
      <c r="B407" s="24" t="s">
        <v>1354</v>
      </c>
    </row>
    <row r="408" spans="1:2">
      <c r="A408" s="24" t="s">
        <v>1355</v>
      </c>
      <c r="B408" s="24" t="s">
        <v>1356</v>
      </c>
    </row>
    <row r="409" spans="1:2">
      <c r="A409" s="24" t="s">
        <v>1357</v>
      </c>
      <c r="B409" s="24" t="s">
        <v>1358</v>
      </c>
    </row>
    <row r="410" spans="1:2">
      <c r="A410" s="24" t="s">
        <v>1359</v>
      </c>
      <c r="B410" s="24">
        <v>3256</v>
      </c>
    </row>
    <row r="411" spans="1:2">
      <c r="A411" s="24" t="s">
        <v>1360</v>
      </c>
      <c r="B411" s="24" t="s">
        <v>1361</v>
      </c>
    </row>
    <row r="412" spans="1:2" ht="31.5">
      <c r="A412" s="24" t="s">
        <v>1362</v>
      </c>
      <c r="B412" s="24" t="s">
        <v>1363</v>
      </c>
    </row>
    <row r="413" spans="1:2">
      <c r="A413" s="24" t="s">
        <v>1364</v>
      </c>
      <c r="B413" s="24" t="s">
        <v>1365</v>
      </c>
    </row>
    <row r="414" spans="1:2">
      <c r="A414" s="24" t="s">
        <v>1366</v>
      </c>
      <c r="B414" s="24" t="s">
        <v>1367</v>
      </c>
    </row>
    <row r="415" spans="1:2">
      <c r="A415" s="24" t="s">
        <v>1368</v>
      </c>
      <c r="B415" s="24">
        <v>6381</v>
      </c>
    </row>
    <row r="416" spans="1:2">
      <c r="A416" s="24" t="s">
        <v>1369</v>
      </c>
      <c r="B416" s="24" t="s">
        <v>1370</v>
      </c>
    </row>
    <row r="417" spans="1:2">
      <c r="A417" s="24" t="s">
        <v>1371</v>
      </c>
      <c r="B417" s="24" t="s">
        <v>1372</v>
      </c>
    </row>
    <row r="418" spans="1:2" ht="31.5">
      <c r="A418" s="24" t="s">
        <v>1373</v>
      </c>
      <c r="B418" s="24" t="s">
        <v>1374</v>
      </c>
    </row>
    <row r="419" spans="1:2">
      <c r="A419" s="24" t="s">
        <v>1375</v>
      </c>
      <c r="B419" s="24" t="s">
        <v>1376</v>
      </c>
    </row>
    <row r="420" spans="1:2">
      <c r="A420" s="24" t="s">
        <v>1377</v>
      </c>
      <c r="B420" s="24" t="s">
        <v>1378</v>
      </c>
    </row>
    <row r="421" spans="1:2">
      <c r="A421" s="24" t="s">
        <v>1379</v>
      </c>
      <c r="B421" s="24" t="s">
        <v>1380</v>
      </c>
    </row>
    <row r="422" spans="1:2" ht="31.5">
      <c r="A422" s="24" t="s">
        <v>1381</v>
      </c>
      <c r="B422" s="24" t="s">
        <v>1382</v>
      </c>
    </row>
    <row r="423" spans="1:2">
      <c r="A423" s="24" t="s">
        <v>1383</v>
      </c>
      <c r="B423" s="24" t="s">
        <v>1384</v>
      </c>
    </row>
    <row r="424" spans="1:2">
      <c r="A424" s="24" t="s">
        <v>1385</v>
      </c>
      <c r="B424" s="24" t="s">
        <v>1386</v>
      </c>
    </row>
    <row r="425" spans="1:2">
      <c r="A425" s="24" t="s">
        <v>1387</v>
      </c>
      <c r="B425" s="24" t="s">
        <v>1388</v>
      </c>
    </row>
    <row r="426" spans="1:2">
      <c r="A426" s="24" t="s">
        <v>1389</v>
      </c>
      <c r="B426" s="24" t="s">
        <v>1390</v>
      </c>
    </row>
    <row r="427" spans="1:2">
      <c r="A427" s="24" t="s">
        <v>1391</v>
      </c>
      <c r="B427" s="24">
        <v>10065</v>
      </c>
    </row>
    <row r="428" spans="1:2">
      <c r="A428" s="24" t="s">
        <v>1392</v>
      </c>
      <c r="B428" s="24" t="s">
        <v>1393</v>
      </c>
    </row>
    <row r="429" spans="1:2">
      <c r="A429" s="24" t="s">
        <v>1394</v>
      </c>
      <c r="B429" s="24" t="s">
        <v>1395</v>
      </c>
    </row>
    <row r="430" spans="1:2" ht="31.5">
      <c r="A430" s="24" t="s">
        <v>1396</v>
      </c>
      <c r="B430" s="24" t="s">
        <v>1397</v>
      </c>
    </row>
    <row r="431" spans="1:2">
      <c r="A431" s="24" t="s">
        <v>1398</v>
      </c>
      <c r="B431" s="24" t="s">
        <v>1399</v>
      </c>
    </row>
    <row r="432" spans="1:2">
      <c r="A432" s="24" t="s">
        <v>1400</v>
      </c>
      <c r="B432" s="24" t="s">
        <v>1401</v>
      </c>
    </row>
    <row r="433" spans="1:2" ht="31.5">
      <c r="A433" s="24" t="s">
        <v>1402</v>
      </c>
      <c r="B433" s="24" t="s">
        <v>1403</v>
      </c>
    </row>
    <row r="434" spans="1:2" ht="31.5">
      <c r="A434" s="24" t="s">
        <v>1404</v>
      </c>
      <c r="B434" s="24">
        <v>3280</v>
      </c>
    </row>
    <row r="435" spans="1:2">
      <c r="A435" s="24" t="s">
        <v>1405</v>
      </c>
      <c r="B435" s="24" t="s">
        <v>1406</v>
      </c>
    </row>
    <row r="436" spans="1:2">
      <c r="A436" s="24" t="s">
        <v>1407</v>
      </c>
      <c r="B436" s="24">
        <v>10071</v>
      </c>
    </row>
    <row r="437" spans="1:2">
      <c r="A437" s="24" t="s">
        <v>1408</v>
      </c>
      <c r="B437" s="24" t="s">
        <v>1409</v>
      </c>
    </row>
    <row r="438" spans="1:2">
      <c r="A438" s="24" t="s">
        <v>1410</v>
      </c>
      <c r="B438" s="24" t="s">
        <v>1411</v>
      </c>
    </row>
    <row r="439" spans="1:2">
      <c r="A439" s="24" t="s">
        <v>1412</v>
      </c>
      <c r="B439" s="24" t="s">
        <v>1413</v>
      </c>
    </row>
    <row r="440" spans="1:2">
      <c r="A440" s="24" t="s">
        <v>1414</v>
      </c>
      <c r="B440" s="24" t="s">
        <v>1415</v>
      </c>
    </row>
    <row r="441" spans="1:2">
      <c r="A441" s="24" t="s">
        <v>1416</v>
      </c>
      <c r="B441" s="24">
        <v>3284</v>
      </c>
    </row>
    <row r="442" spans="1:2">
      <c r="A442" s="24" t="s">
        <v>1417</v>
      </c>
      <c r="B442" s="24" t="s">
        <v>1418</v>
      </c>
    </row>
    <row r="443" spans="1:2">
      <c r="A443" s="24" t="s">
        <v>1419</v>
      </c>
      <c r="B443" s="24">
        <v>6393</v>
      </c>
    </row>
    <row r="444" spans="1:2">
      <c r="A444" s="24" t="s">
        <v>1420</v>
      </c>
      <c r="B444" s="24" t="s">
        <v>1421</v>
      </c>
    </row>
    <row r="445" spans="1:2">
      <c r="A445" s="24" t="s">
        <v>1422</v>
      </c>
      <c r="B445" s="24" t="s">
        <v>1423</v>
      </c>
    </row>
    <row r="446" spans="1:2">
      <c r="A446" s="24" t="s">
        <v>1424</v>
      </c>
      <c r="B446" s="24" t="s">
        <v>1425</v>
      </c>
    </row>
    <row r="447" spans="1:2">
      <c r="A447" s="24" t="s">
        <v>1426</v>
      </c>
      <c r="B447" s="24" t="s">
        <v>1427</v>
      </c>
    </row>
    <row r="448" spans="1:2">
      <c r="A448" s="24" t="s">
        <v>1428</v>
      </c>
      <c r="B448" s="24">
        <v>6395</v>
      </c>
    </row>
    <row r="449" spans="1:2">
      <c r="A449" s="24" t="s">
        <v>1429</v>
      </c>
      <c r="B449" s="24" t="s">
        <v>1430</v>
      </c>
    </row>
    <row r="450" spans="1:2" ht="31.5">
      <c r="A450" s="24" t="s">
        <v>1431</v>
      </c>
      <c r="B450" s="24" t="s">
        <v>1432</v>
      </c>
    </row>
    <row r="451" spans="1:2">
      <c r="A451" s="24" t="s">
        <v>1433</v>
      </c>
      <c r="B451" s="24" t="s">
        <v>1434</v>
      </c>
    </row>
    <row r="452" spans="1:2">
      <c r="A452" s="24" t="s">
        <v>1435</v>
      </c>
      <c r="B452" s="24" t="s">
        <v>1436</v>
      </c>
    </row>
    <row r="453" spans="1:2">
      <c r="A453" s="24" t="s">
        <v>1437</v>
      </c>
      <c r="B453" s="24" t="s">
        <v>1438</v>
      </c>
    </row>
    <row r="454" spans="1:2">
      <c r="A454" s="24" t="s">
        <v>1439</v>
      </c>
      <c r="B454" s="24" t="s">
        <v>1440</v>
      </c>
    </row>
    <row r="455" spans="1:2">
      <c r="A455" s="24" t="s">
        <v>1441</v>
      </c>
      <c r="B455" s="24" t="s">
        <v>1442</v>
      </c>
    </row>
    <row r="456" spans="1:2">
      <c r="A456" s="24" t="s">
        <v>1443</v>
      </c>
      <c r="B456" s="24" t="s">
        <v>1444</v>
      </c>
    </row>
    <row r="457" spans="1:2">
      <c r="A457" s="24" t="s">
        <v>1445</v>
      </c>
      <c r="B457" s="24" t="s">
        <v>1446</v>
      </c>
    </row>
    <row r="458" spans="1:2">
      <c r="A458" s="24" t="s">
        <v>1447</v>
      </c>
      <c r="B458" s="24" t="s">
        <v>1448</v>
      </c>
    </row>
    <row r="459" spans="1:2">
      <c r="A459" s="24" t="s">
        <v>1449</v>
      </c>
      <c r="B459" s="24" t="s">
        <v>1450</v>
      </c>
    </row>
    <row r="460" spans="1:2">
      <c r="A460" s="24" t="s">
        <v>1451</v>
      </c>
      <c r="B460" s="24" t="s">
        <v>1452</v>
      </c>
    </row>
    <row r="461" spans="1:2">
      <c r="A461" s="24" t="s">
        <v>1453</v>
      </c>
      <c r="B461" s="24" t="s">
        <v>1454</v>
      </c>
    </row>
    <row r="462" spans="1:2">
      <c r="A462" s="24" t="s">
        <v>1455</v>
      </c>
      <c r="B462" s="24" t="s">
        <v>1456</v>
      </c>
    </row>
    <row r="463" spans="1:2">
      <c r="A463" s="24" t="s">
        <v>1457</v>
      </c>
      <c r="B463" s="24" t="s">
        <v>1458</v>
      </c>
    </row>
    <row r="464" spans="1:2">
      <c r="A464" s="24" t="s">
        <v>1459</v>
      </c>
      <c r="B464" s="24" t="s">
        <v>1460</v>
      </c>
    </row>
    <row r="465" spans="1:2">
      <c r="A465" s="24" t="s">
        <v>1461</v>
      </c>
      <c r="B465" s="24" t="s">
        <v>1462</v>
      </c>
    </row>
    <row r="466" spans="1:2">
      <c r="A466" s="24" t="s">
        <v>1463</v>
      </c>
      <c r="B466" s="24" t="s">
        <v>1464</v>
      </c>
    </row>
    <row r="467" spans="1:2">
      <c r="A467" s="24" t="s">
        <v>1465</v>
      </c>
      <c r="B467" s="24">
        <v>9752</v>
      </c>
    </row>
    <row r="468" spans="1:2">
      <c r="A468" s="24" t="s">
        <v>1466</v>
      </c>
      <c r="B468" s="24" t="s">
        <v>1467</v>
      </c>
    </row>
    <row r="469" spans="1:2">
      <c r="A469" s="24" t="s">
        <v>1468</v>
      </c>
      <c r="B469" s="24">
        <v>4127</v>
      </c>
    </row>
    <row r="470" spans="1:2">
      <c r="A470" s="24" t="s">
        <v>1469</v>
      </c>
      <c r="B470" s="24">
        <v>339</v>
      </c>
    </row>
    <row r="471" spans="1:2">
      <c r="A471" s="24" t="s">
        <v>1470</v>
      </c>
      <c r="B471" s="24">
        <v>10535</v>
      </c>
    </row>
    <row r="472" spans="1:2">
      <c r="A472" s="24" t="s">
        <v>1471</v>
      </c>
      <c r="B472" s="24" t="s">
        <v>1472</v>
      </c>
    </row>
    <row r="473" spans="1:2">
      <c r="A473" s="24" t="s">
        <v>1473</v>
      </c>
      <c r="B473" s="24" t="s">
        <v>1474</v>
      </c>
    </row>
    <row r="474" spans="1:2">
      <c r="A474" s="24" t="s">
        <v>1475</v>
      </c>
      <c r="B474" s="24" t="s">
        <v>1476</v>
      </c>
    </row>
    <row r="475" spans="1:2">
      <c r="A475" s="24" t="s">
        <v>1477</v>
      </c>
      <c r="B475" s="24" t="s">
        <v>1098</v>
      </c>
    </row>
    <row r="476" spans="1:2">
      <c r="A476" s="24" t="s">
        <v>1478</v>
      </c>
      <c r="B476" s="24">
        <v>10106</v>
      </c>
    </row>
    <row r="477" spans="1:2">
      <c r="A477" s="24" t="s">
        <v>1479</v>
      </c>
      <c r="B477" s="24">
        <v>6312</v>
      </c>
    </row>
    <row r="478" spans="1:2">
      <c r="A478" s="24" t="s">
        <v>1480</v>
      </c>
      <c r="B478" s="24" t="s">
        <v>1481</v>
      </c>
    </row>
    <row r="479" spans="1:2">
      <c r="A479" s="24" t="s">
        <v>1482</v>
      </c>
      <c r="B479" s="24">
        <v>3317</v>
      </c>
    </row>
    <row r="480" spans="1:2">
      <c r="A480" s="24" t="s">
        <v>1483</v>
      </c>
      <c r="B480" s="24">
        <v>6409</v>
      </c>
    </row>
    <row r="481" spans="1:2">
      <c r="A481" s="24" t="s">
        <v>1484</v>
      </c>
      <c r="B481" s="24">
        <v>120</v>
      </c>
    </row>
    <row r="482" spans="1:2">
      <c r="A482" s="24" t="s">
        <v>1485</v>
      </c>
      <c r="B482" s="24" t="s">
        <v>1486</v>
      </c>
    </row>
    <row r="483" spans="1:2">
      <c r="A483" s="24" t="s">
        <v>1487</v>
      </c>
      <c r="B483" s="24">
        <v>6425</v>
      </c>
    </row>
    <row r="484" spans="1:2">
      <c r="A484" s="24" t="s">
        <v>1488</v>
      </c>
      <c r="B484" s="24">
        <v>3318</v>
      </c>
    </row>
    <row r="485" spans="1:2">
      <c r="A485" s="24" t="s">
        <v>1489</v>
      </c>
      <c r="B485" s="24" t="s">
        <v>1490</v>
      </c>
    </row>
    <row r="486" spans="1:2">
      <c r="A486" s="24" t="s">
        <v>1491</v>
      </c>
      <c r="B486" s="24" t="s">
        <v>834</v>
      </c>
    </row>
    <row r="487" spans="1:2">
      <c r="A487" s="24" t="s">
        <v>1492</v>
      </c>
      <c r="B487" s="24" t="s">
        <v>1493</v>
      </c>
    </row>
    <row r="488" spans="1:2">
      <c r="A488" s="24" t="s">
        <v>1494</v>
      </c>
      <c r="B488" s="24" t="s">
        <v>1495</v>
      </c>
    </row>
    <row r="489" spans="1:2">
      <c r="A489" s="24" t="s">
        <v>1496</v>
      </c>
      <c r="B489" s="24">
        <v>10111</v>
      </c>
    </row>
    <row r="490" spans="1:2">
      <c r="A490" s="24" t="s">
        <v>1497</v>
      </c>
      <c r="B490" s="24" t="s">
        <v>1498</v>
      </c>
    </row>
    <row r="491" spans="1:2">
      <c r="A491" s="24" t="s">
        <v>1499</v>
      </c>
      <c r="B491" s="24">
        <v>562</v>
      </c>
    </row>
    <row r="492" spans="1:2">
      <c r="A492" s="24" t="s">
        <v>1500</v>
      </c>
      <c r="B492" s="24" t="s">
        <v>1501</v>
      </c>
    </row>
    <row r="493" spans="1:2">
      <c r="A493" s="24" t="s">
        <v>4370</v>
      </c>
      <c r="B493" s="24">
        <v>3366</v>
      </c>
    </row>
    <row r="494" spans="1:2">
      <c r="A494" s="24" t="s">
        <v>1502</v>
      </c>
      <c r="B494" s="24" t="s">
        <v>1503</v>
      </c>
    </row>
    <row r="495" spans="1:2">
      <c r="A495" s="24" t="s">
        <v>1504</v>
      </c>
      <c r="B495" s="24">
        <v>3786</v>
      </c>
    </row>
    <row r="496" spans="1:2">
      <c r="A496" s="24" t="s">
        <v>1505</v>
      </c>
      <c r="B496" s="24" t="s">
        <v>1506</v>
      </c>
    </row>
    <row r="497" spans="1:2">
      <c r="A497" s="24" t="s">
        <v>1507</v>
      </c>
      <c r="B497" s="24" t="s">
        <v>1508</v>
      </c>
    </row>
    <row r="498" spans="1:2">
      <c r="A498" s="24" t="s">
        <v>1509</v>
      </c>
      <c r="B498" s="24" t="s">
        <v>1510</v>
      </c>
    </row>
    <row r="499" spans="1:2">
      <c r="A499" s="24" t="s">
        <v>1511</v>
      </c>
      <c r="B499" s="24" t="s">
        <v>1512</v>
      </c>
    </row>
    <row r="500" spans="1:2">
      <c r="A500" s="24" t="s">
        <v>1513</v>
      </c>
      <c r="B500" s="24">
        <v>10314</v>
      </c>
    </row>
    <row r="501" spans="1:2">
      <c r="A501" s="24" t="s">
        <v>4371</v>
      </c>
      <c r="B501" s="24" t="s">
        <v>1501</v>
      </c>
    </row>
    <row r="502" spans="1:2">
      <c r="A502" s="24" t="s">
        <v>1514</v>
      </c>
      <c r="B502" s="24">
        <v>130</v>
      </c>
    </row>
    <row r="503" spans="1:2">
      <c r="A503" s="24" t="s">
        <v>1515</v>
      </c>
      <c r="B503" s="24">
        <v>3178</v>
      </c>
    </row>
    <row r="504" spans="1:2">
      <c r="A504" s="24" t="s">
        <v>1516</v>
      </c>
      <c r="B504" s="24">
        <v>131</v>
      </c>
    </row>
    <row r="505" spans="1:2">
      <c r="A505" s="24" t="s">
        <v>4372</v>
      </c>
      <c r="B505" s="24">
        <v>6572</v>
      </c>
    </row>
    <row r="506" spans="1:2">
      <c r="A506" s="24" t="s">
        <v>1517</v>
      </c>
      <c r="B506" s="24">
        <v>133</v>
      </c>
    </row>
    <row r="507" spans="1:2">
      <c r="A507" s="24" t="s">
        <v>1518</v>
      </c>
      <c r="B507" s="24" t="s">
        <v>1519</v>
      </c>
    </row>
    <row r="508" spans="1:2">
      <c r="A508" s="24" t="s">
        <v>1520</v>
      </c>
      <c r="B508" s="24">
        <v>132</v>
      </c>
    </row>
    <row r="509" spans="1:2">
      <c r="A509" s="24" t="s">
        <v>1521</v>
      </c>
      <c r="B509" s="24">
        <v>133</v>
      </c>
    </row>
    <row r="510" spans="1:2" ht="31.5">
      <c r="A510" s="24" t="s">
        <v>1522</v>
      </c>
      <c r="B510" s="24" t="s">
        <v>1523</v>
      </c>
    </row>
    <row r="511" spans="1:2" ht="31.5">
      <c r="A511" s="24" t="s">
        <v>1524</v>
      </c>
      <c r="B511" s="24" t="s">
        <v>1525</v>
      </c>
    </row>
    <row r="512" spans="1:2">
      <c r="A512" s="24" t="s">
        <v>4373</v>
      </c>
      <c r="B512" s="24">
        <v>6969</v>
      </c>
    </row>
    <row r="513" spans="1:2">
      <c r="A513" s="24" t="s">
        <v>1526</v>
      </c>
      <c r="B513" s="24">
        <v>3919</v>
      </c>
    </row>
    <row r="514" spans="1:2">
      <c r="A514" s="24" t="s">
        <v>1527</v>
      </c>
      <c r="B514" s="24">
        <v>3324</v>
      </c>
    </row>
    <row r="515" spans="1:2">
      <c r="A515" s="24" t="s">
        <v>1528</v>
      </c>
      <c r="B515" s="24" t="s">
        <v>1529</v>
      </c>
    </row>
    <row r="516" spans="1:2">
      <c r="A516" s="24" t="s">
        <v>1530</v>
      </c>
      <c r="B516" s="24">
        <v>6411</v>
      </c>
    </row>
    <row r="517" spans="1:2">
      <c r="A517" s="24" t="s">
        <v>1531</v>
      </c>
      <c r="B517" s="24">
        <v>6412</v>
      </c>
    </row>
    <row r="518" spans="1:2">
      <c r="A518" s="24" t="s">
        <v>1532</v>
      </c>
      <c r="B518" s="24" t="s">
        <v>1533</v>
      </c>
    </row>
    <row r="519" spans="1:2">
      <c r="A519" s="24" t="s">
        <v>1534</v>
      </c>
      <c r="B519" s="24" t="s">
        <v>1535</v>
      </c>
    </row>
    <row r="520" spans="1:2">
      <c r="A520" s="24" t="s">
        <v>1536</v>
      </c>
      <c r="B520" s="24">
        <v>4331</v>
      </c>
    </row>
    <row r="521" spans="1:2">
      <c r="A521" s="24" t="s">
        <v>1537</v>
      </c>
      <c r="B521" s="24">
        <v>6562</v>
      </c>
    </row>
    <row r="522" spans="1:2">
      <c r="A522" s="24" t="s">
        <v>1538</v>
      </c>
      <c r="B522" s="24">
        <v>10741</v>
      </c>
    </row>
    <row r="523" spans="1:2">
      <c r="A523" s="24" t="s">
        <v>1539</v>
      </c>
      <c r="B523" s="24">
        <v>3391</v>
      </c>
    </row>
    <row r="524" spans="1:2">
      <c r="A524" s="24" t="s">
        <v>1540</v>
      </c>
      <c r="B524" s="24">
        <v>10117</v>
      </c>
    </row>
    <row r="525" spans="1:2">
      <c r="A525" s="24" t="s">
        <v>1541</v>
      </c>
      <c r="B525" s="24">
        <v>10118</v>
      </c>
    </row>
    <row r="526" spans="1:2">
      <c r="A526" s="24" t="s">
        <v>1542</v>
      </c>
      <c r="B526" s="24" t="s">
        <v>1543</v>
      </c>
    </row>
    <row r="527" spans="1:2">
      <c r="A527" s="24" t="s">
        <v>1544</v>
      </c>
      <c r="B527" s="24" t="s">
        <v>1545</v>
      </c>
    </row>
    <row r="528" spans="1:2">
      <c r="A528" s="24" t="s">
        <v>1546</v>
      </c>
      <c r="B528" s="24" t="s">
        <v>1547</v>
      </c>
    </row>
    <row r="529" spans="1:2">
      <c r="A529" s="24" t="s">
        <v>1548</v>
      </c>
      <c r="B529" s="24">
        <v>3328</v>
      </c>
    </row>
    <row r="530" spans="1:2">
      <c r="A530" s="24" t="s">
        <v>1549</v>
      </c>
      <c r="B530" s="24" t="s">
        <v>1550</v>
      </c>
    </row>
    <row r="531" spans="1:2">
      <c r="A531" s="24" t="s">
        <v>1551</v>
      </c>
      <c r="B531" s="24" t="s">
        <v>1552</v>
      </c>
    </row>
    <row r="532" spans="1:2">
      <c r="A532" s="24" t="s">
        <v>1553</v>
      </c>
      <c r="B532" s="24" t="s">
        <v>1554</v>
      </c>
    </row>
    <row r="533" spans="1:2">
      <c r="A533" s="24" t="s">
        <v>1555</v>
      </c>
      <c r="B533" s="24" t="s">
        <v>1556</v>
      </c>
    </row>
    <row r="534" spans="1:2">
      <c r="A534" s="24" t="s">
        <v>1557</v>
      </c>
      <c r="B534" s="24" t="s">
        <v>1558</v>
      </c>
    </row>
    <row r="535" spans="1:2">
      <c r="A535" s="24" t="s">
        <v>1559</v>
      </c>
      <c r="B535" s="24" t="s">
        <v>1560</v>
      </c>
    </row>
    <row r="536" spans="1:2">
      <c r="A536" s="24" t="s">
        <v>1561</v>
      </c>
      <c r="B536" s="24" t="s">
        <v>1562</v>
      </c>
    </row>
    <row r="537" spans="1:2">
      <c r="A537" s="24" t="s">
        <v>1563</v>
      </c>
      <c r="B537" s="24" t="s">
        <v>1564</v>
      </c>
    </row>
    <row r="538" spans="1:2">
      <c r="A538" s="24" t="s">
        <v>1565</v>
      </c>
      <c r="B538" s="24" t="s">
        <v>1566</v>
      </c>
    </row>
    <row r="539" spans="1:2">
      <c r="A539" s="24" t="s">
        <v>1567</v>
      </c>
      <c r="B539" s="24" t="s">
        <v>1568</v>
      </c>
    </row>
    <row r="540" spans="1:2">
      <c r="A540" s="24" t="s">
        <v>1569</v>
      </c>
      <c r="B540" s="24">
        <v>6430</v>
      </c>
    </row>
    <row r="541" spans="1:2">
      <c r="A541" s="24" t="s">
        <v>1570</v>
      </c>
      <c r="B541" s="24" t="s">
        <v>1571</v>
      </c>
    </row>
    <row r="542" spans="1:2">
      <c r="A542" s="24" t="s">
        <v>1572</v>
      </c>
      <c r="B542" s="24" t="s">
        <v>1573</v>
      </c>
    </row>
    <row r="543" spans="1:2">
      <c r="A543" s="24" t="s">
        <v>1574</v>
      </c>
      <c r="B543" s="24" t="s">
        <v>1575</v>
      </c>
    </row>
    <row r="544" spans="1:2">
      <c r="A544" s="24" t="s">
        <v>1576</v>
      </c>
      <c r="B544" s="24" t="s">
        <v>1577</v>
      </c>
    </row>
    <row r="545" spans="1:2">
      <c r="A545" s="24" t="s">
        <v>1578</v>
      </c>
      <c r="B545" s="24" t="s">
        <v>1579</v>
      </c>
    </row>
    <row r="546" spans="1:2">
      <c r="A546" s="24" t="s">
        <v>1580</v>
      </c>
      <c r="B546" s="24" t="s">
        <v>1581</v>
      </c>
    </row>
    <row r="547" spans="1:2">
      <c r="A547" s="24" t="s">
        <v>1582</v>
      </c>
      <c r="B547" s="24">
        <v>6491</v>
      </c>
    </row>
    <row r="548" spans="1:2">
      <c r="A548" s="24" t="s">
        <v>1583</v>
      </c>
      <c r="B548" s="24">
        <v>10136</v>
      </c>
    </row>
    <row r="549" spans="1:2">
      <c r="A549" s="24" t="s">
        <v>1584</v>
      </c>
      <c r="B549" s="24" t="s">
        <v>1585</v>
      </c>
    </row>
    <row r="550" spans="1:2">
      <c r="A550" s="24" t="s">
        <v>1586</v>
      </c>
      <c r="B550" s="24" t="s">
        <v>1587</v>
      </c>
    </row>
    <row r="551" spans="1:2">
      <c r="A551" s="24" t="s">
        <v>1588</v>
      </c>
      <c r="B551" s="24" t="s">
        <v>1589</v>
      </c>
    </row>
    <row r="552" spans="1:2">
      <c r="A552" s="24" t="s">
        <v>1590</v>
      </c>
      <c r="B552" s="24">
        <v>139</v>
      </c>
    </row>
    <row r="553" spans="1:2">
      <c r="A553" s="24" t="s">
        <v>1591</v>
      </c>
      <c r="B553" s="24">
        <v>3360</v>
      </c>
    </row>
    <row r="554" spans="1:2">
      <c r="A554" s="24" t="s">
        <v>1592</v>
      </c>
      <c r="B554" s="24" t="s">
        <v>1593</v>
      </c>
    </row>
    <row r="555" spans="1:2">
      <c r="A555" s="24" t="s">
        <v>1594</v>
      </c>
      <c r="B555" s="24" t="s">
        <v>1595</v>
      </c>
    </row>
    <row r="556" spans="1:2">
      <c r="A556" s="24" t="s">
        <v>1596</v>
      </c>
      <c r="B556" s="24" t="s">
        <v>1597</v>
      </c>
    </row>
    <row r="557" spans="1:2">
      <c r="A557" s="24" t="s">
        <v>1598</v>
      </c>
      <c r="B557" s="24" t="s">
        <v>1599</v>
      </c>
    </row>
    <row r="558" spans="1:2">
      <c r="A558" s="24" t="s">
        <v>1600</v>
      </c>
      <c r="B558" s="24">
        <v>10147</v>
      </c>
    </row>
    <row r="559" spans="1:2">
      <c r="A559" s="24" t="s">
        <v>1601</v>
      </c>
      <c r="B559" s="24">
        <v>10148</v>
      </c>
    </row>
    <row r="560" spans="1:2" ht="31.5">
      <c r="A560" s="24" t="s">
        <v>1602</v>
      </c>
      <c r="B560" s="24" t="s">
        <v>1603</v>
      </c>
    </row>
    <row r="561" spans="1:2">
      <c r="A561" s="24" t="s">
        <v>1604</v>
      </c>
      <c r="B561" s="24" t="s">
        <v>1605</v>
      </c>
    </row>
    <row r="562" spans="1:2">
      <c r="A562" s="24" t="s">
        <v>1606</v>
      </c>
      <c r="B562" s="24">
        <v>828</v>
      </c>
    </row>
    <row r="563" spans="1:2">
      <c r="A563" s="24" t="s">
        <v>1607</v>
      </c>
      <c r="B563" s="24" t="s">
        <v>1608</v>
      </c>
    </row>
    <row r="564" spans="1:2">
      <c r="A564" s="24" t="s">
        <v>1609</v>
      </c>
      <c r="B564" s="24" t="s">
        <v>1610</v>
      </c>
    </row>
    <row r="565" spans="1:2">
      <c r="A565" s="24" t="s">
        <v>1611</v>
      </c>
      <c r="B565" s="24" t="s">
        <v>1612</v>
      </c>
    </row>
    <row r="566" spans="1:2">
      <c r="A566" s="24" t="s">
        <v>1613</v>
      </c>
      <c r="B566" s="24">
        <v>814</v>
      </c>
    </row>
    <row r="567" spans="1:2">
      <c r="A567" s="24" t="s">
        <v>1614</v>
      </c>
      <c r="B567" s="24" t="s">
        <v>1615</v>
      </c>
    </row>
    <row r="568" spans="1:2">
      <c r="A568" s="24" t="s">
        <v>1616</v>
      </c>
      <c r="B568" s="24">
        <v>6450</v>
      </c>
    </row>
    <row r="569" spans="1:2">
      <c r="A569" s="24" t="s">
        <v>1617</v>
      </c>
      <c r="B569" s="24" t="s">
        <v>1618</v>
      </c>
    </row>
    <row r="570" spans="1:2">
      <c r="A570" s="24" t="s">
        <v>1619</v>
      </c>
      <c r="B570" s="24">
        <v>3376</v>
      </c>
    </row>
    <row r="571" spans="1:2">
      <c r="A571" s="24" t="s">
        <v>4374</v>
      </c>
      <c r="B571" s="24">
        <v>6451</v>
      </c>
    </row>
    <row r="572" spans="1:2">
      <c r="A572" s="24" t="s">
        <v>1620</v>
      </c>
      <c r="B572" s="24" t="s">
        <v>1621</v>
      </c>
    </row>
    <row r="573" spans="1:2">
      <c r="A573" s="24" t="s">
        <v>1622</v>
      </c>
      <c r="B573" s="24" t="s">
        <v>1623</v>
      </c>
    </row>
    <row r="574" spans="1:2">
      <c r="A574" s="24" t="s">
        <v>1624</v>
      </c>
      <c r="B574" s="24">
        <v>4276</v>
      </c>
    </row>
    <row r="575" spans="1:2">
      <c r="A575" s="24" t="s">
        <v>1625</v>
      </c>
      <c r="B575" s="24">
        <v>10596</v>
      </c>
    </row>
    <row r="576" spans="1:2">
      <c r="A576" s="24" t="s">
        <v>1626</v>
      </c>
      <c r="B576" s="24">
        <v>10692</v>
      </c>
    </row>
    <row r="577" spans="1:2">
      <c r="A577" s="24" t="s">
        <v>1627</v>
      </c>
      <c r="B577" s="24">
        <v>3566</v>
      </c>
    </row>
    <row r="578" spans="1:2" ht="31.5">
      <c r="A578" s="24" t="s">
        <v>1628</v>
      </c>
      <c r="B578" s="24">
        <v>4333</v>
      </c>
    </row>
    <row r="579" spans="1:2">
      <c r="A579" s="24" t="s">
        <v>1629</v>
      </c>
      <c r="B579" s="24" t="s">
        <v>1630</v>
      </c>
    </row>
    <row r="580" spans="1:2" ht="31.5">
      <c r="A580" s="24" t="s">
        <v>1631</v>
      </c>
      <c r="B580" s="24" t="s">
        <v>1632</v>
      </c>
    </row>
    <row r="581" spans="1:2">
      <c r="A581" s="24" t="s">
        <v>1633</v>
      </c>
      <c r="B581" s="24">
        <v>9786</v>
      </c>
    </row>
    <row r="582" spans="1:2">
      <c r="A582" s="24" t="s">
        <v>1634</v>
      </c>
      <c r="B582" s="24" t="s">
        <v>1635</v>
      </c>
    </row>
    <row r="583" spans="1:2">
      <c r="A583" s="24" t="s">
        <v>1636</v>
      </c>
      <c r="B583" s="24" t="s">
        <v>1637</v>
      </c>
    </row>
    <row r="584" spans="1:2">
      <c r="A584" s="24" t="s">
        <v>1638</v>
      </c>
      <c r="B584" s="24">
        <v>6455</v>
      </c>
    </row>
    <row r="585" spans="1:2">
      <c r="A585" s="24" t="s">
        <v>1639</v>
      </c>
      <c r="B585" s="24" t="s">
        <v>1640</v>
      </c>
    </row>
    <row r="586" spans="1:2">
      <c r="A586" s="24" t="s">
        <v>1641</v>
      </c>
      <c r="B586" s="24" t="s">
        <v>1642</v>
      </c>
    </row>
    <row r="587" spans="1:2">
      <c r="A587" s="24" t="s">
        <v>1643</v>
      </c>
      <c r="B587" s="24">
        <v>3381</v>
      </c>
    </row>
    <row r="588" spans="1:2">
      <c r="A588" s="24" t="s">
        <v>1644</v>
      </c>
      <c r="B588" s="24">
        <v>3382</v>
      </c>
    </row>
    <row r="589" spans="1:2">
      <c r="A589" s="24" t="s">
        <v>1645</v>
      </c>
      <c r="B589" s="24">
        <v>3383</v>
      </c>
    </row>
    <row r="590" spans="1:2">
      <c r="A590" s="24" t="s">
        <v>1646</v>
      </c>
      <c r="B590" s="24">
        <v>155</v>
      </c>
    </row>
    <row r="591" spans="1:2">
      <c r="A591" s="24" t="s">
        <v>1647</v>
      </c>
      <c r="B591" s="24">
        <v>766</v>
      </c>
    </row>
    <row r="592" spans="1:2">
      <c r="A592" s="24" t="s">
        <v>1648</v>
      </c>
      <c r="B592" s="24" t="s">
        <v>1649</v>
      </c>
    </row>
    <row r="593" spans="1:2">
      <c r="A593" s="24" t="s">
        <v>1650</v>
      </c>
      <c r="B593" s="24">
        <v>3386</v>
      </c>
    </row>
    <row r="594" spans="1:2">
      <c r="A594" s="24" t="s">
        <v>1651</v>
      </c>
      <c r="B594" s="24" t="s">
        <v>1652</v>
      </c>
    </row>
    <row r="595" spans="1:2">
      <c r="A595" s="24" t="s">
        <v>1653</v>
      </c>
      <c r="B595" s="24">
        <v>10172</v>
      </c>
    </row>
    <row r="596" spans="1:2">
      <c r="A596" s="24" t="s">
        <v>1654</v>
      </c>
      <c r="B596" s="24">
        <v>3387</v>
      </c>
    </row>
    <row r="597" spans="1:2">
      <c r="A597" s="24" t="s">
        <v>1655</v>
      </c>
      <c r="B597" s="24" t="s">
        <v>1656</v>
      </c>
    </row>
    <row r="598" spans="1:2">
      <c r="A598" s="24" t="s">
        <v>1657</v>
      </c>
      <c r="B598" s="24" t="s">
        <v>1658</v>
      </c>
    </row>
    <row r="599" spans="1:2">
      <c r="A599" s="24" t="s">
        <v>1659</v>
      </c>
      <c r="B599" s="24">
        <v>10174</v>
      </c>
    </row>
    <row r="600" spans="1:2">
      <c r="A600" s="24" t="s">
        <v>1660</v>
      </c>
      <c r="B600" s="24" t="s">
        <v>1661</v>
      </c>
    </row>
    <row r="601" spans="1:2">
      <c r="A601" s="24" t="s">
        <v>1662</v>
      </c>
      <c r="B601" s="24">
        <v>9946</v>
      </c>
    </row>
    <row r="602" spans="1:2">
      <c r="A602" s="24" t="s">
        <v>1663</v>
      </c>
      <c r="B602" s="24" t="s">
        <v>1664</v>
      </c>
    </row>
    <row r="603" spans="1:2">
      <c r="A603" s="24" t="s">
        <v>1665</v>
      </c>
      <c r="B603" s="24" t="s">
        <v>1666</v>
      </c>
    </row>
    <row r="604" spans="1:2">
      <c r="A604" s="24" t="s">
        <v>1667</v>
      </c>
      <c r="B604" s="24">
        <v>10177</v>
      </c>
    </row>
    <row r="605" spans="1:2">
      <c r="A605" s="24" t="s">
        <v>1668</v>
      </c>
      <c r="B605" s="24" t="s">
        <v>1669</v>
      </c>
    </row>
    <row r="606" spans="1:2">
      <c r="A606" s="24" t="s">
        <v>1670</v>
      </c>
      <c r="B606" s="24">
        <v>3393</v>
      </c>
    </row>
    <row r="607" spans="1:2" ht="31.5">
      <c r="A607" s="24" t="s">
        <v>1671</v>
      </c>
      <c r="B607" s="24" t="s">
        <v>1672</v>
      </c>
    </row>
    <row r="608" spans="1:2">
      <c r="A608" s="24" t="s">
        <v>1673</v>
      </c>
      <c r="B608" s="24">
        <v>10194</v>
      </c>
    </row>
    <row r="609" spans="1:2">
      <c r="A609" s="24" t="s">
        <v>1674</v>
      </c>
      <c r="B609" s="24" t="s">
        <v>1675</v>
      </c>
    </row>
    <row r="610" spans="1:2" ht="31.5">
      <c r="A610" s="24" t="s">
        <v>1676</v>
      </c>
      <c r="B610" s="24" t="s">
        <v>1677</v>
      </c>
    </row>
    <row r="611" spans="1:2">
      <c r="A611" s="24" t="s">
        <v>1678</v>
      </c>
      <c r="B611" s="24">
        <v>10147</v>
      </c>
    </row>
    <row r="612" spans="1:2">
      <c r="A612" s="24" t="s">
        <v>1679</v>
      </c>
      <c r="B612" s="24" t="s">
        <v>1680</v>
      </c>
    </row>
    <row r="613" spans="1:2">
      <c r="A613" s="24" t="s">
        <v>1681</v>
      </c>
      <c r="B613" s="24">
        <v>10188</v>
      </c>
    </row>
    <row r="614" spans="1:2">
      <c r="A614" s="24" t="s">
        <v>1682</v>
      </c>
      <c r="B614" s="24" t="s">
        <v>1683</v>
      </c>
    </row>
    <row r="615" spans="1:2">
      <c r="A615" s="24" t="s">
        <v>1684</v>
      </c>
      <c r="B615" s="24" t="s">
        <v>1685</v>
      </c>
    </row>
    <row r="616" spans="1:2">
      <c r="A616" s="24" t="s">
        <v>1686</v>
      </c>
      <c r="B616" s="24" t="s">
        <v>1687</v>
      </c>
    </row>
    <row r="617" spans="1:2">
      <c r="A617" s="24" t="s">
        <v>1688</v>
      </c>
      <c r="B617" s="24" t="s">
        <v>1689</v>
      </c>
    </row>
    <row r="618" spans="1:2">
      <c r="A618" s="24" t="s">
        <v>1690</v>
      </c>
      <c r="B618" s="24">
        <v>167</v>
      </c>
    </row>
    <row r="619" spans="1:2">
      <c r="A619" s="24" t="s">
        <v>1691</v>
      </c>
      <c r="B619" s="24">
        <v>3303</v>
      </c>
    </row>
    <row r="620" spans="1:2">
      <c r="A620" s="24" t="s">
        <v>1692</v>
      </c>
      <c r="B620" s="24">
        <v>6473</v>
      </c>
    </row>
    <row r="621" spans="1:2">
      <c r="A621" s="24" t="s">
        <v>1693</v>
      </c>
      <c r="B621" s="24" t="s">
        <v>1694</v>
      </c>
    </row>
    <row r="622" spans="1:2">
      <c r="A622" s="24" t="s">
        <v>1695</v>
      </c>
      <c r="B622" s="24" t="s">
        <v>1696</v>
      </c>
    </row>
    <row r="623" spans="1:2">
      <c r="A623" s="24" t="s">
        <v>1697</v>
      </c>
      <c r="B623" s="24" t="s">
        <v>1698</v>
      </c>
    </row>
    <row r="624" spans="1:2">
      <c r="A624" s="24" t="s">
        <v>1699</v>
      </c>
      <c r="B624" s="24">
        <v>10201</v>
      </c>
    </row>
    <row r="625" spans="1:2">
      <c r="A625" s="24" t="s">
        <v>1700</v>
      </c>
      <c r="B625" s="24">
        <v>7004</v>
      </c>
    </row>
    <row r="626" spans="1:2">
      <c r="A626" s="24" t="s">
        <v>1701</v>
      </c>
      <c r="B626" s="24" t="s">
        <v>1694</v>
      </c>
    </row>
    <row r="627" spans="1:2">
      <c r="A627" s="24" t="s">
        <v>1702</v>
      </c>
      <c r="B627" s="24">
        <v>3403</v>
      </c>
    </row>
    <row r="628" spans="1:2">
      <c r="A628" s="24" t="s">
        <v>1703</v>
      </c>
      <c r="B628" s="24" t="s">
        <v>1704</v>
      </c>
    </row>
    <row r="629" spans="1:2">
      <c r="A629" s="24" t="s">
        <v>1705</v>
      </c>
      <c r="B629" s="24" t="s">
        <v>1706</v>
      </c>
    </row>
    <row r="630" spans="1:2">
      <c r="A630" s="24" t="s">
        <v>1707</v>
      </c>
      <c r="B630" s="24">
        <v>6334</v>
      </c>
    </row>
    <row r="631" spans="1:2">
      <c r="A631" s="24" t="s">
        <v>1708</v>
      </c>
      <c r="B631" s="24" t="s">
        <v>1709</v>
      </c>
    </row>
    <row r="632" spans="1:2">
      <c r="A632" s="24" t="s">
        <v>1710</v>
      </c>
      <c r="B632" s="24" t="s">
        <v>1711</v>
      </c>
    </row>
    <row r="633" spans="1:2">
      <c r="A633" s="24" t="s">
        <v>1712</v>
      </c>
      <c r="B633" s="24" t="s">
        <v>1713</v>
      </c>
    </row>
    <row r="634" spans="1:2">
      <c r="A634" s="24" t="s">
        <v>1714</v>
      </c>
      <c r="B634" s="24" t="s">
        <v>1715</v>
      </c>
    </row>
    <row r="635" spans="1:2">
      <c r="A635" s="24" t="s">
        <v>1716</v>
      </c>
      <c r="B635" s="24" t="s">
        <v>1717</v>
      </c>
    </row>
    <row r="636" spans="1:2">
      <c r="A636" s="24" t="s">
        <v>1718</v>
      </c>
      <c r="B636" s="24" t="s">
        <v>1719</v>
      </c>
    </row>
    <row r="637" spans="1:2">
      <c r="A637" s="24" t="s">
        <v>1720</v>
      </c>
      <c r="B637" s="24" t="s">
        <v>1721</v>
      </c>
    </row>
    <row r="638" spans="1:2">
      <c r="A638" s="24" t="s">
        <v>1722</v>
      </c>
      <c r="B638" s="24">
        <v>3408</v>
      </c>
    </row>
    <row r="639" spans="1:2">
      <c r="A639" s="24" t="s">
        <v>1723</v>
      </c>
      <c r="B639" s="24" t="s">
        <v>1724</v>
      </c>
    </row>
    <row r="640" spans="1:2" ht="31.5">
      <c r="A640" s="24" t="s">
        <v>1725</v>
      </c>
      <c r="B640" s="24" t="s">
        <v>1726</v>
      </c>
    </row>
    <row r="641" spans="1:2">
      <c r="A641" s="24" t="s">
        <v>1727</v>
      </c>
      <c r="B641" s="24">
        <v>7004</v>
      </c>
    </row>
    <row r="642" spans="1:2">
      <c r="A642" s="24" t="s">
        <v>1728</v>
      </c>
      <c r="B642" s="24">
        <v>354</v>
      </c>
    </row>
    <row r="643" spans="1:2">
      <c r="A643" s="24" t="s">
        <v>1729</v>
      </c>
      <c r="B643" s="24">
        <v>3692</v>
      </c>
    </row>
    <row r="644" spans="1:2">
      <c r="A644" s="24" t="s">
        <v>1730</v>
      </c>
      <c r="B644" s="24" t="s">
        <v>1731</v>
      </c>
    </row>
    <row r="645" spans="1:2">
      <c r="A645" s="24" t="s">
        <v>1732</v>
      </c>
      <c r="B645" s="24">
        <v>564</v>
      </c>
    </row>
    <row r="646" spans="1:2">
      <c r="A646" s="24" t="s">
        <v>1733</v>
      </c>
      <c r="B646" s="24" t="s">
        <v>1734</v>
      </c>
    </row>
    <row r="647" spans="1:2">
      <c r="A647" s="24" t="s">
        <v>1735</v>
      </c>
      <c r="B647" s="24" t="s">
        <v>1736</v>
      </c>
    </row>
    <row r="648" spans="1:2">
      <c r="A648" s="24" t="s">
        <v>1737</v>
      </c>
      <c r="B648" s="24">
        <v>3481</v>
      </c>
    </row>
    <row r="649" spans="1:2">
      <c r="A649" s="24" t="s">
        <v>1738</v>
      </c>
      <c r="B649" s="24" t="s">
        <v>1739</v>
      </c>
    </row>
    <row r="650" spans="1:2">
      <c r="A650" s="24" t="s">
        <v>1740</v>
      </c>
      <c r="B650" s="24">
        <v>176</v>
      </c>
    </row>
    <row r="651" spans="1:2">
      <c r="A651" s="24" t="s">
        <v>1741</v>
      </c>
      <c r="B651" s="24">
        <v>3415</v>
      </c>
    </row>
    <row r="652" spans="1:2">
      <c r="A652" s="24" t="s">
        <v>1742</v>
      </c>
      <c r="B652" s="24">
        <v>3416</v>
      </c>
    </row>
    <row r="653" spans="1:2">
      <c r="A653" s="24" t="s">
        <v>1743</v>
      </c>
      <c r="B653" s="24" t="s">
        <v>1744</v>
      </c>
    </row>
    <row r="654" spans="1:2">
      <c r="A654" s="24" t="s">
        <v>1745</v>
      </c>
      <c r="B654" s="24" t="s">
        <v>1746</v>
      </c>
    </row>
    <row r="655" spans="1:2">
      <c r="A655" s="24" t="s">
        <v>1747</v>
      </c>
      <c r="B655" s="24" t="s">
        <v>1748</v>
      </c>
    </row>
    <row r="656" spans="1:2">
      <c r="A656" s="24" t="s">
        <v>1749</v>
      </c>
      <c r="B656" s="24" t="s">
        <v>1750</v>
      </c>
    </row>
    <row r="657" spans="1:2">
      <c r="A657" s="24" t="s">
        <v>1751</v>
      </c>
      <c r="B657" s="24" t="s">
        <v>1752</v>
      </c>
    </row>
    <row r="658" spans="1:2">
      <c r="A658" s="24" t="s">
        <v>1753</v>
      </c>
      <c r="B658" s="24" t="s">
        <v>1754</v>
      </c>
    </row>
    <row r="659" spans="1:2">
      <c r="A659" s="24" t="s">
        <v>1755</v>
      </c>
      <c r="B659" s="24">
        <v>3182</v>
      </c>
    </row>
    <row r="660" spans="1:2" ht="31.5">
      <c r="A660" s="24" t="s">
        <v>1756</v>
      </c>
      <c r="B660" s="24" t="s">
        <v>1757</v>
      </c>
    </row>
    <row r="661" spans="1:2" ht="31.5">
      <c r="A661" s="24" t="s">
        <v>1758</v>
      </c>
      <c r="B661" s="24" t="s">
        <v>1759</v>
      </c>
    </row>
    <row r="662" spans="1:2" ht="47.25">
      <c r="A662" s="24" t="s">
        <v>1760</v>
      </c>
      <c r="B662" s="24" t="s">
        <v>1761</v>
      </c>
    </row>
    <row r="663" spans="1:2">
      <c r="A663" s="24" t="s">
        <v>1762</v>
      </c>
      <c r="B663" s="24" t="s">
        <v>1763</v>
      </c>
    </row>
    <row r="664" spans="1:2">
      <c r="A664" s="24" t="s">
        <v>1764</v>
      </c>
      <c r="B664" s="24" t="s">
        <v>1765</v>
      </c>
    </row>
    <row r="665" spans="1:2">
      <c r="A665" s="24" t="s">
        <v>1766</v>
      </c>
      <c r="B665" s="24" t="s">
        <v>1767</v>
      </c>
    </row>
    <row r="666" spans="1:2">
      <c r="A666" s="24" t="s">
        <v>1768</v>
      </c>
      <c r="B666" s="24" t="s">
        <v>1769</v>
      </c>
    </row>
    <row r="667" spans="1:2">
      <c r="A667" s="24" t="s">
        <v>1770</v>
      </c>
      <c r="B667" s="24">
        <v>10255</v>
      </c>
    </row>
    <row r="668" spans="1:2" ht="31.5">
      <c r="A668" s="24" t="s">
        <v>1771</v>
      </c>
      <c r="B668" s="24" t="s">
        <v>1772</v>
      </c>
    </row>
    <row r="669" spans="1:2">
      <c r="A669" s="24" t="s">
        <v>1773</v>
      </c>
      <c r="B669" s="24" t="s">
        <v>1774</v>
      </c>
    </row>
    <row r="670" spans="1:2">
      <c r="A670" s="24" t="s">
        <v>1775</v>
      </c>
      <c r="B670" s="24" t="s">
        <v>1776</v>
      </c>
    </row>
    <row r="671" spans="1:2">
      <c r="A671" s="24" t="s">
        <v>1777</v>
      </c>
      <c r="B671" s="24">
        <v>3429</v>
      </c>
    </row>
    <row r="672" spans="1:2">
      <c r="A672" s="24" t="s">
        <v>1778</v>
      </c>
      <c r="B672" s="24" t="s">
        <v>1779</v>
      </c>
    </row>
    <row r="673" spans="1:2">
      <c r="A673" s="24" t="s">
        <v>1780</v>
      </c>
      <c r="B673" s="24" t="s">
        <v>1781</v>
      </c>
    </row>
    <row r="674" spans="1:2">
      <c r="A674" s="24" t="s">
        <v>1782</v>
      </c>
      <c r="B674" s="24" t="s">
        <v>1783</v>
      </c>
    </row>
    <row r="675" spans="1:2">
      <c r="A675" s="24" t="s">
        <v>1784</v>
      </c>
      <c r="B675" s="24" t="s">
        <v>1785</v>
      </c>
    </row>
    <row r="676" spans="1:2">
      <c r="A676" s="24" t="s">
        <v>1786</v>
      </c>
      <c r="B676" s="24" t="s">
        <v>1787</v>
      </c>
    </row>
    <row r="677" spans="1:2">
      <c r="A677" s="24" t="s">
        <v>1788</v>
      </c>
      <c r="B677" s="24" t="s">
        <v>1789</v>
      </c>
    </row>
    <row r="678" spans="1:2">
      <c r="A678" s="24" t="s">
        <v>1790</v>
      </c>
      <c r="B678" s="24" t="s">
        <v>1791</v>
      </c>
    </row>
    <row r="679" spans="1:2">
      <c r="A679" s="24" t="s">
        <v>1792</v>
      </c>
      <c r="B679" s="24" t="s">
        <v>1793</v>
      </c>
    </row>
    <row r="680" spans="1:2">
      <c r="A680" s="24" t="s">
        <v>1794</v>
      </c>
      <c r="B680" s="24" t="s">
        <v>1795</v>
      </c>
    </row>
    <row r="681" spans="1:2">
      <c r="A681" s="24" t="s">
        <v>1796</v>
      </c>
      <c r="B681" s="24" t="s">
        <v>1797</v>
      </c>
    </row>
    <row r="682" spans="1:2">
      <c r="A682" s="24" t="s">
        <v>1798</v>
      </c>
      <c r="B682" s="24" t="s">
        <v>1799</v>
      </c>
    </row>
    <row r="683" spans="1:2">
      <c r="A683" s="24" t="s">
        <v>1800</v>
      </c>
      <c r="B683" s="24" t="s">
        <v>1054</v>
      </c>
    </row>
    <row r="684" spans="1:2">
      <c r="A684" s="24" t="s">
        <v>1801</v>
      </c>
      <c r="B684" s="24">
        <v>219</v>
      </c>
    </row>
    <row r="685" spans="1:2">
      <c r="A685" s="24" t="s">
        <v>1802</v>
      </c>
      <c r="B685" s="24">
        <v>3447</v>
      </c>
    </row>
    <row r="686" spans="1:2">
      <c r="A686" s="24" t="s">
        <v>1803</v>
      </c>
      <c r="B686" s="24" t="s">
        <v>1804</v>
      </c>
    </row>
    <row r="687" spans="1:2">
      <c r="A687" s="24" t="s">
        <v>124</v>
      </c>
      <c r="B687" s="24" t="s">
        <v>1805</v>
      </c>
    </row>
    <row r="688" spans="1:2">
      <c r="A688" s="24" t="s">
        <v>1806</v>
      </c>
      <c r="B688" s="24" t="s">
        <v>1807</v>
      </c>
    </row>
    <row r="689" spans="1:2">
      <c r="A689" s="24" t="s">
        <v>1808</v>
      </c>
      <c r="B689" s="24" t="s">
        <v>1809</v>
      </c>
    </row>
    <row r="690" spans="1:2">
      <c r="A690" s="24" t="s">
        <v>1810</v>
      </c>
      <c r="B690" s="24" t="s">
        <v>1811</v>
      </c>
    </row>
    <row r="691" spans="1:2">
      <c r="A691" s="24" t="s">
        <v>1812</v>
      </c>
      <c r="B691" s="24" t="s">
        <v>1813</v>
      </c>
    </row>
    <row r="692" spans="1:2">
      <c r="A692" s="24" t="s">
        <v>1814</v>
      </c>
      <c r="B692" s="24" t="s">
        <v>1815</v>
      </c>
    </row>
    <row r="693" spans="1:2">
      <c r="A693" s="24" t="s">
        <v>1816</v>
      </c>
      <c r="B693" s="24" t="s">
        <v>1817</v>
      </c>
    </row>
    <row r="694" spans="1:2">
      <c r="A694" s="24" t="s">
        <v>1818</v>
      </c>
      <c r="B694" s="24" t="s">
        <v>1819</v>
      </c>
    </row>
    <row r="695" spans="1:2">
      <c r="A695" s="24" t="s">
        <v>1820</v>
      </c>
      <c r="B695" s="24" t="s">
        <v>1821</v>
      </c>
    </row>
    <row r="696" spans="1:2">
      <c r="A696" s="24" t="s">
        <v>1822</v>
      </c>
      <c r="B696" s="24" t="s">
        <v>1823</v>
      </c>
    </row>
    <row r="697" spans="1:2" ht="47.25">
      <c r="A697" s="24" t="s">
        <v>1824</v>
      </c>
      <c r="B697" s="24">
        <v>3456</v>
      </c>
    </row>
    <row r="698" spans="1:2">
      <c r="A698" s="24" t="s">
        <v>1825</v>
      </c>
      <c r="B698" s="24" t="s">
        <v>1826</v>
      </c>
    </row>
    <row r="699" spans="1:2">
      <c r="A699" s="24" t="s">
        <v>1827</v>
      </c>
      <c r="B699" s="24">
        <v>635</v>
      </c>
    </row>
    <row r="700" spans="1:2">
      <c r="A700" s="24" t="s">
        <v>1828</v>
      </c>
      <c r="B700" s="24">
        <v>3917</v>
      </c>
    </row>
    <row r="701" spans="1:2">
      <c r="A701" s="24" t="s">
        <v>1829</v>
      </c>
      <c r="B701" s="24">
        <v>3067</v>
      </c>
    </row>
    <row r="702" spans="1:2">
      <c r="A702" s="24" t="s">
        <v>1830</v>
      </c>
      <c r="B702" s="24">
        <v>224</v>
      </c>
    </row>
    <row r="703" spans="1:2">
      <c r="A703" s="24" t="s">
        <v>1831</v>
      </c>
      <c r="B703" s="24">
        <v>10504</v>
      </c>
    </row>
    <row r="704" spans="1:2">
      <c r="A704" s="24" t="s">
        <v>1832</v>
      </c>
      <c r="B704" s="24" t="s">
        <v>1833</v>
      </c>
    </row>
    <row r="705" spans="1:2">
      <c r="A705" s="24" t="s">
        <v>1834</v>
      </c>
      <c r="B705" s="24">
        <v>10288</v>
      </c>
    </row>
    <row r="706" spans="1:2">
      <c r="A706" s="24" t="s">
        <v>1835</v>
      </c>
      <c r="B706" s="24" t="s">
        <v>1836</v>
      </c>
    </row>
    <row r="707" spans="1:2">
      <c r="A707" s="24" t="s">
        <v>1837</v>
      </c>
      <c r="B707" s="24" t="s">
        <v>1838</v>
      </c>
    </row>
    <row r="708" spans="1:2">
      <c r="A708" s="24" t="s">
        <v>1839</v>
      </c>
      <c r="B708" s="24" t="s">
        <v>1840</v>
      </c>
    </row>
    <row r="709" spans="1:2" ht="31.5">
      <c r="A709" s="24" t="s">
        <v>1841</v>
      </c>
      <c r="B709" s="24" t="s">
        <v>1842</v>
      </c>
    </row>
    <row r="710" spans="1:2">
      <c r="A710" s="24" t="s">
        <v>1843</v>
      </c>
      <c r="B710" s="24">
        <v>3402</v>
      </c>
    </row>
    <row r="711" spans="1:2">
      <c r="A711" s="24" t="s">
        <v>1844</v>
      </c>
      <c r="B711" s="24">
        <v>4099</v>
      </c>
    </row>
    <row r="712" spans="1:2">
      <c r="A712" s="24" t="s">
        <v>1845</v>
      </c>
      <c r="B712" s="24" t="s">
        <v>1846</v>
      </c>
    </row>
    <row r="713" spans="1:2">
      <c r="A713" s="24" t="s">
        <v>1847</v>
      </c>
      <c r="B713" s="24">
        <v>10140</v>
      </c>
    </row>
    <row r="714" spans="1:2">
      <c r="A714" s="24" t="s">
        <v>1848</v>
      </c>
      <c r="B714" s="24" t="s">
        <v>1849</v>
      </c>
    </row>
    <row r="715" spans="1:2">
      <c r="A715" s="24" t="s">
        <v>1850</v>
      </c>
      <c r="B715" s="24" t="s">
        <v>1851</v>
      </c>
    </row>
    <row r="716" spans="1:2">
      <c r="A716" s="24" t="s">
        <v>1852</v>
      </c>
      <c r="B716" s="24">
        <v>4285</v>
      </c>
    </row>
    <row r="717" spans="1:2">
      <c r="A717" s="24" t="s">
        <v>1853</v>
      </c>
      <c r="B717" s="24" t="s">
        <v>1854</v>
      </c>
    </row>
    <row r="718" spans="1:2">
      <c r="A718" s="24" t="s">
        <v>1855</v>
      </c>
      <c r="B718" s="24">
        <v>9948</v>
      </c>
    </row>
    <row r="719" spans="1:2">
      <c r="A719" s="24" t="s">
        <v>1856</v>
      </c>
      <c r="B719" s="24" t="s">
        <v>1857</v>
      </c>
    </row>
    <row r="720" spans="1:2">
      <c r="A720" s="24" t="s">
        <v>1858</v>
      </c>
      <c r="B720" s="24" t="s">
        <v>1859</v>
      </c>
    </row>
    <row r="721" spans="1:2">
      <c r="A721" s="24" t="s">
        <v>1860</v>
      </c>
      <c r="B721" s="24">
        <v>6568</v>
      </c>
    </row>
    <row r="722" spans="1:2">
      <c r="A722" s="24" t="s">
        <v>1861</v>
      </c>
      <c r="B722" s="24">
        <v>10298</v>
      </c>
    </row>
    <row r="723" spans="1:2">
      <c r="A723" s="24" t="s">
        <v>1862</v>
      </c>
      <c r="B723" s="24">
        <v>11212</v>
      </c>
    </row>
    <row r="724" spans="1:2">
      <c r="A724" s="24" t="s">
        <v>1863</v>
      </c>
      <c r="B724" s="24" t="s">
        <v>1864</v>
      </c>
    </row>
    <row r="725" spans="1:2">
      <c r="A725" s="24" t="s">
        <v>1865</v>
      </c>
      <c r="B725" s="24">
        <v>51</v>
      </c>
    </row>
    <row r="726" spans="1:2">
      <c r="A726" s="24" t="s">
        <v>1866</v>
      </c>
      <c r="B726" s="24">
        <v>9971</v>
      </c>
    </row>
    <row r="727" spans="1:2">
      <c r="A727" s="24" t="s">
        <v>1867</v>
      </c>
      <c r="B727" s="24">
        <v>237</v>
      </c>
    </row>
    <row r="728" spans="1:2">
      <c r="A728" s="24" t="s">
        <v>1868</v>
      </c>
      <c r="B728" s="24">
        <v>3470</v>
      </c>
    </row>
    <row r="729" spans="1:2">
      <c r="A729" s="24" t="s">
        <v>1869</v>
      </c>
      <c r="B729" s="24" t="s">
        <v>1870</v>
      </c>
    </row>
    <row r="730" spans="1:2">
      <c r="A730" s="24" t="s">
        <v>1871</v>
      </c>
      <c r="B730" s="24">
        <v>6488</v>
      </c>
    </row>
    <row r="731" spans="1:2">
      <c r="A731" s="24" t="s">
        <v>1872</v>
      </c>
      <c r="B731" s="24" t="s">
        <v>1873</v>
      </c>
    </row>
    <row r="732" spans="1:2">
      <c r="A732" s="24" t="s">
        <v>1874</v>
      </c>
      <c r="B732" s="24" t="s">
        <v>1875</v>
      </c>
    </row>
    <row r="733" spans="1:2">
      <c r="A733" s="24" t="s">
        <v>1876</v>
      </c>
      <c r="B733" s="24">
        <v>3739</v>
      </c>
    </row>
    <row r="734" spans="1:2">
      <c r="A734" s="24" t="s">
        <v>1877</v>
      </c>
      <c r="B734" s="24">
        <v>6574</v>
      </c>
    </row>
    <row r="735" spans="1:2">
      <c r="A735" s="24" t="s">
        <v>1878</v>
      </c>
      <c r="B735" s="24">
        <v>6575</v>
      </c>
    </row>
    <row r="736" spans="1:2">
      <c r="A736" s="24" t="s">
        <v>1879</v>
      </c>
      <c r="B736" s="24">
        <v>4389</v>
      </c>
    </row>
    <row r="737" spans="1:2">
      <c r="A737" s="24" t="s">
        <v>1880</v>
      </c>
      <c r="B737" s="24" t="s">
        <v>1881</v>
      </c>
    </row>
    <row r="738" spans="1:2">
      <c r="A738" s="24" t="s">
        <v>1882</v>
      </c>
      <c r="B738" s="24">
        <v>10301</v>
      </c>
    </row>
    <row r="739" spans="1:2">
      <c r="A739" s="24" t="s">
        <v>1883</v>
      </c>
      <c r="B739" s="24" t="s">
        <v>1884</v>
      </c>
    </row>
    <row r="740" spans="1:2">
      <c r="A740" s="24" t="s">
        <v>1885</v>
      </c>
      <c r="B740" s="24" t="s">
        <v>1886</v>
      </c>
    </row>
    <row r="741" spans="1:2">
      <c r="A741" s="24" t="s">
        <v>1887</v>
      </c>
      <c r="B741" s="24">
        <v>234</v>
      </c>
    </row>
    <row r="742" spans="1:2" ht="31.5">
      <c r="A742" s="24" t="s">
        <v>1888</v>
      </c>
      <c r="B742" s="24" t="s">
        <v>1889</v>
      </c>
    </row>
    <row r="743" spans="1:2">
      <c r="A743" s="24" t="s">
        <v>1890</v>
      </c>
      <c r="B743" s="24" t="s">
        <v>1891</v>
      </c>
    </row>
    <row r="744" spans="1:2">
      <c r="A744" s="24" t="s">
        <v>1892</v>
      </c>
      <c r="B744" s="24">
        <v>235</v>
      </c>
    </row>
    <row r="745" spans="1:2">
      <c r="A745" s="24" t="s">
        <v>1893</v>
      </c>
      <c r="B745" s="24" t="s">
        <v>1894</v>
      </c>
    </row>
    <row r="746" spans="1:2">
      <c r="A746" s="24" t="s">
        <v>1895</v>
      </c>
      <c r="B746" s="24">
        <v>7201</v>
      </c>
    </row>
    <row r="747" spans="1:2">
      <c r="A747" s="24" t="s">
        <v>1896</v>
      </c>
      <c r="B747" s="24" t="s">
        <v>1897</v>
      </c>
    </row>
    <row r="748" spans="1:2">
      <c r="A748" s="24" t="s">
        <v>1898</v>
      </c>
      <c r="B748" s="24">
        <v>3477</v>
      </c>
    </row>
    <row r="749" spans="1:2">
      <c r="A749" s="24" t="s">
        <v>1899</v>
      </c>
      <c r="B749" s="24" t="s">
        <v>1900</v>
      </c>
    </row>
    <row r="750" spans="1:2">
      <c r="A750" s="24" t="s">
        <v>1901</v>
      </c>
      <c r="B750" s="24" t="s">
        <v>1902</v>
      </c>
    </row>
    <row r="751" spans="1:2">
      <c r="A751" s="24" t="s">
        <v>1903</v>
      </c>
      <c r="B751" s="24">
        <v>6580</v>
      </c>
    </row>
    <row r="752" spans="1:2">
      <c r="A752" s="24" t="s">
        <v>1904</v>
      </c>
      <c r="B752" s="24" t="s">
        <v>1905</v>
      </c>
    </row>
    <row r="753" spans="1:2">
      <c r="A753" s="24" t="s">
        <v>1906</v>
      </c>
      <c r="B753" s="24">
        <v>6581</v>
      </c>
    </row>
    <row r="754" spans="1:2">
      <c r="A754" s="24" t="s">
        <v>1907</v>
      </c>
      <c r="B754" s="24" t="s">
        <v>1908</v>
      </c>
    </row>
    <row r="755" spans="1:2">
      <c r="A755" s="24" t="s">
        <v>1909</v>
      </c>
      <c r="B755" s="24">
        <v>6631</v>
      </c>
    </row>
    <row r="756" spans="1:2">
      <c r="A756" s="24" t="s">
        <v>1910</v>
      </c>
      <c r="B756" s="24">
        <v>3479</v>
      </c>
    </row>
    <row r="757" spans="1:2">
      <c r="A757" s="24" t="s">
        <v>1911</v>
      </c>
      <c r="B757" s="24" t="s">
        <v>1912</v>
      </c>
    </row>
    <row r="758" spans="1:2">
      <c r="A758" s="24" t="s">
        <v>1913</v>
      </c>
      <c r="B758" s="24">
        <v>9816</v>
      </c>
    </row>
    <row r="759" spans="1:2">
      <c r="A759" s="24" t="s">
        <v>1914</v>
      </c>
      <c r="B759" s="24">
        <v>10432</v>
      </c>
    </row>
    <row r="760" spans="1:2">
      <c r="A760" s="24" t="s">
        <v>1915</v>
      </c>
      <c r="B760" s="24" t="s">
        <v>1870</v>
      </c>
    </row>
    <row r="761" spans="1:2">
      <c r="A761" s="24" t="s">
        <v>1916</v>
      </c>
      <c r="B761" s="24">
        <v>3480</v>
      </c>
    </row>
    <row r="762" spans="1:2">
      <c r="A762" s="24" t="s">
        <v>1917</v>
      </c>
      <c r="B762" s="24">
        <v>521</v>
      </c>
    </row>
    <row r="763" spans="1:2">
      <c r="A763" s="24" t="s">
        <v>1918</v>
      </c>
      <c r="B763" s="24">
        <v>1</v>
      </c>
    </row>
    <row r="764" spans="1:2">
      <c r="A764" s="24" t="s">
        <v>1919</v>
      </c>
      <c r="B764" s="24">
        <v>3482</v>
      </c>
    </row>
    <row r="765" spans="1:2">
      <c r="A765" s="24" t="s">
        <v>1920</v>
      </c>
      <c r="B765" s="24" t="s">
        <v>1921</v>
      </c>
    </row>
    <row r="766" spans="1:2">
      <c r="A766" s="24" t="s">
        <v>1922</v>
      </c>
      <c r="B766" s="24" t="s">
        <v>1923</v>
      </c>
    </row>
    <row r="767" spans="1:2">
      <c r="A767" s="24" t="s">
        <v>1924</v>
      </c>
      <c r="B767" s="24" t="s">
        <v>1925</v>
      </c>
    </row>
    <row r="768" spans="1:2">
      <c r="A768" s="24" t="s">
        <v>1926</v>
      </c>
      <c r="B768" s="24" t="s">
        <v>1927</v>
      </c>
    </row>
    <row r="769" spans="1:2">
      <c r="A769" s="24" t="s">
        <v>1928</v>
      </c>
      <c r="B769" s="24" t="s">
        <v>1929</v>
      </c>
    </row>
    <row r="770" spans="1:2">
      <c r="A770" s="24" t="s">
        <v>1930</v>
      </c>
      <c r="B770" s="24" t="s">
        <v>1931</v>
      </c>
    </row>
    <row r="771" spans="1:2">
      <c r="A771" s="24" t="s">
        <v>1932</v>
      </c>
      <c r="B771" s="24" t="s">
        <v>1933</v>
      </c>
    </row>
    <row r="772" spans="1:2">
      <c r="A772" s="24" t="s">
        <v>1934</v>
      </c>
      <c r="B772" s="24">
        <v>3493</v>
      </c>
    </row>
    <row r="773" spans="1:2">
      <c r="A773" s="24" t="s">
        <v>1935</v>
      </c>
      <c r="B773" s="24" t="s">
        <v>1936</v>
      </c>
    </row>
    <row r="774" spans="1:2">
      <c r="A774" s="24" t="s">
        <v>1937</v>
      </c>
      <c r="B774" s="24">
        <v>3495</v>
      </c>
    </row>
    <row r="775" spans="1:2">
      <c r="A775" s="24" t="s">
        <v>1938</v>
      </c>
      <c r="B775" s="24">
        <v>10745</v>
      </c>
    </row>
    <row r="776" spans="1:2">
      <c r="A776" s="24" t="s">
        <v>1939</v>
      </c>
      <c r="B776" s="24">
        <v>10324</v>
      </c>
    </row>
    <row r="777" spans="1:2">
      <c r="A777" s="24" t="s">
        <v>1940</v>
      </c>
      <c r="B777" s="24">
        <v>10325</v>
      </c>
    </row>
    <row r="778" spans="1:2">
      <c r="A778" s="24" t="s">
        <v>1941</v>
      </c>
      <c r="B778" s="24">
        <v>3496</v>
      </c>
    </row>
    <row r="779" spans="1:2">
      <c r="A779" s="24" t="s">
        <v>1942</v>
      </c>
      <c r="B779" s="24">
        <v>237</v>
      </c>
    </row>
    <row r="780" spans="1:2">
      <c r="A780" s="24" t="s">
        <v>1943</v>
      </c>
      <c r="B780" s="24">
        <v>3497</v>
      </c>
    </row>
    <row r="781" spans="1:2">
      <c r="A781" s="24" t="s">
        <v>1944</v>
      </c>
      <c r="B781" s="24" t="s">
        <v>1945</v>
      </c>
    </row>
    <row r="782" spans="1:2">
      <c r="A782" s="24" t="s">
        <v>1946</v>
      </c>
      <c r="B782" s="24">
        <v>3745</v>
      </c>
    </row>
    <row r="783" spans="1:2">
      <c r="A783" s="24" t="s">
        <v>1947</v>
      </c>
      <c r="B783" s="24">
        <v>10931</v>
      </c>
    </row>
    <row r="784" spans="1:2">
      <c r="A784" s="24" t="s">
        <v>1948</v>
      </c>
      <c r="B784" s="24" t="s">
        <v>1949</v>
      </c>
    </row>
    <row r="785" spans="1:2" ht="31.5">
      <c r="A785" s="24" t="s">
        <v>1950</v>
      </c>
      <c r="B785" s="24">
        <v>10330</v>
      </c>
    </row>
    <row r="786" spans="1:2">
      <c r="A786" s="24" t="s">
        <v>1951</v>
      </c>
      <c r="B786" s="24" t="s">
        <v>1952</v>
      </c>
    </row>
    <row r="787" spans="1:2">
      <c r="A787" s="24" t="s">
        <v>1953</v>
      </c>
      <c r="B787" s="24">
        <v>218</v>
      </c>
    </row>
    <row r="788" spans="1:2">
      <c r="A788" s="24" t="s">
        <v>1954</v>
      </c>
      <c r="B788" s="24">
        <v>3502</v>
      </c>
    </row>
    <row r="789" spans="1:2">
      <c r="A789" s="24" t="s">
        <v>1955</v>
      </c>
      <c r="B789" s="24" t="s">
        <v>1956</v>
      </c>
    </row>
    <row r="790" spans="1:2">
      <c r="A790" s="24" t="s">
        <v>1957</v>
      </c>
      <c r="B790" s="24">
        <v>241</v>
      </c>
    </row>
    <row r="791" spans="1:2">
      <c r="A791" s="24" t="s">
        <v>1958</v>
      </c>
      <c r="B791" s="24" t="s">
        <v>1959</v>
      </c>
    </row>
    <row r="792" spans="1:2">
      <c r="A792" s="24" t="s">
        <v>1960</v>
      </c>
      <c r="B792" s="24">
        <v>119</v>
      </c>
    </row>
    <row r="793" spans="1:2">
      <c r="A793" s="24" t="s">
        <v>1961</v>
      </c>
      <c r="B793" s="24" t="s">
        <v>1962</v>
      </c>
    </row>
    <row r="794" spans="1:2">
      <c r="A794" s="24" t="s">
        <v>1963</v>
      </c>
      <c r="B794" s="24">
        <v>683</v>
      </c>
    </row>
    <row r="795" spans="1:2">
      <c r="A795" s="24" t="s">
        <v>1964</v>
      </c>
      <c r="B795" s="24" t="s">
        <v>1965</v>
      </c>
    </row>
    <row r="796" spans="1:2">
      <c r="A796" s="24" t="s">
        <v>1966</v>
      </c>
      <c r="B796" s="24">
        <v>6592</v>
      </c>
    </row>
    <row r="797" spans="1:2">
      <c r="A797" s="24" t="s">
        <v>1967</v>
      </c>
      <c r="B797" s="24">
        <v>10597</v>
      </c>
    </row>
    <row r="798" spans="1:2" ht="31.5">
      <c r="A798" s="24" t="s">
        <v>1968</v>
      </c>
      <c r="B798" s="24" t="s">
        <v>1969</v>
      </c>
    </row>
    <row r="799" spans="1:2">
      <c r="A799" s="24" t="s">
        <v>1970</v>
      </c>
      <c r="B799" s="24" t="s">
        <v>1971</v>
      </c>
    </row>
    <row r="800" spans="1:2">
      <c r="A800" s="24" t="s">
        <v>1972</v>
      </c>
      <c r="B800" s="24" t="s">
        <v>1973</v>
      </c>
    </row>
    <row r="801" spans="1:2">
      <c r="A801" s="24" t="s">
        <v>1974</v>
      </c>
      <c r="B801" s="24" t="s">
        <v>1975</v>
      </c>
    </row>
    <row r="802" spans="1:2">
      <c r="A802" s="24" t="s">
        <v>1976</v>
      </c>
      <c r="B802" s="24" t="s">
        <v>1977</v>
      </c>
    </row>
    <row r="803" spans="1:2">
      <c r="A803" s="24" t="s">
        <v>1978</v>
      </c>
      <c r="B803" s="24">
        <v>244</v>
      </c>
    </row>
    <row r="804" spans="1:2">
      <c r="A804" s="24" t="s">
        <v>1979</v>
      </c>
      <c r="B804" s="24" t="s">
        <v>1980</v>
      </c>
    </row>
    <row r="805" spans="1:2">
      <c r="A805" s="24" t="s">
        <v>1981</v>
      </c>
      <c r="B805" s="24" t="s">
        <v>1982</v>
      </c>
    </row>
    <row r="806" spans="1:2">
      <c r="A806" s="24" t="s">
        <v>1983</v>
      </c>
      <c r="B806" s="24" t="s">
        <v>1984</v>
      </c>
    </row>
    <row r="807" spans="1:2">
      <c r="A807" s="24" t="s">
        <v>1985</v>
      </c>
      <c r="B807" s="24" t="s">
        <v>1986</v>
      </c>
    </row>
    <row r="808" spans="1:2">
      <c r="A808" s="24" t="s">
        <v>1987</v>
      </c>
      <c r="B808" s="24" t="s">
        <v>1988</v>
      </c>
    </row>
    <row r="809" spans="1:2">
      <c r="A809" s="24" t="s">
        <v>1989</v>
      </c>
      <c r="B809" s="24" t="s">
        <v>1990</v>
      </c>
    </row>
    <row r="810" spans="1:2">
      <c r="A810" s="24" t="s">
        <v>1991</v>
      </c>
      <c r="B810" s="24" t="s">
        <v>1992</v>
      </c>
    </row>
    <row r="811" spans="1:2">
      <c r="A811" s="24" t="s">
        <v>1993</v>
      </c>
      <c r="B811" s="24" t="s">
        <v>1994</v>
      </c>
    </row>
    <row r="812" spans="1:2">
      <c r="A812" s="24" t="s">
        <v>1995</v>
      </c>
      <c r="B812" s="24" t="s">
        <v>1996</v>
      </c>
    </row>
    <row r="813" spans="1:2">
      <c r="A813" s="24" t="s">
        <v>1997</v>
      </c>
      <c r="B813" s="24">
        <v>4213</v>
      </c>
    </row>
    <row r="814" spans="1:2">
      <c r="A814" s="24" t="s">
        <v>1998</v>
      </c>
      <c r="B814" s="24">
        <v>6606</v>
      </c>
    </row>
    <row r="815" spans="1:2">
      <c r="A815" s="24" t="s">
        <v>1999</v>
      </c>
      <c r="B815" s="24">
        <v>10347</v>
      </c>
    </row>
    <row r="816" spans="1:2">
      <c r="A816" s="24" t="s">
        <v>2000</v>
      </c>
      <c r="B816" s="24" t="s">
        <v>2001</v>
      </c>
    </row>
    <row r="817" spans="1:2">
      <c r="A817" s="24" t="s">
        <v>2002</v>
      </c>
      <c r="B817" s="24">
        <v>6861</v>
      </c>
    </row>
    <row r="818" spans="1:2">
      <c r="A818" s="24" t="s">
        <v>2003</v>
      </c>
      <c r="B818" s="24">
        <v>3517</v>
      </c>
    </row>
    <row r="819" spans="1:2">
      <c r="A819" s="24" t="s">
        <v>2004</v>
      </c>
      <c r="B819" s="24">
        <v>3724</v>
      </c>
    </row>
    <row r="820" spans="1:2">
      <c r="A820" s="24" t="s">
        <v>2005</v>
      </c>
      <c r="B820" s="24">
        <v>10769</v>
      </c>
    </row>
    <row r="821" spans="1:2">
      <c r="A821" s="24" t="s">
        <v>2006</v>
      </c>
      <c r="B821" s="24">
        <v>10349</v>
      </c>
    </row>
    <row r="822" spans="1:2">
      <c r="A822" s="24" t="s">
        <v>2007</v>
      </c>
      <c r="B822" s="24" t="s">
        <v>929</v>
      </c>
    </row>
    <row r="823" spans="1:2">
      <c r="A823" s="24" t="s">
        <v>2008</v>
      </c>
      <c r="B823" s="24" t="s">
        <v>2009</v>
      </c>
    </row>
    <row r="824" spans="1:2" ht="31.5">
      <c r="A824" s="24" t="s">
        <v>2010</v>
      </c>
      <c r="B824" s="24" t="s">
        <v>2011</v>
      </c>
    </row>
    <row r="825" spans="1:2">
      <c r="A825" s="24" t="s">
        <v>2012</v>
      </c>
      <c r="B825" s="24" t="s">
        <v>2013</v>
      </c>
    </row>
    <row r="826" spans="1:2">
      <c r="A826" s="24" t="s">
        <v>2014</v>
      </c>
      <c r="B826" s="24" t="s">
        <v>2015</v>
      </c>
    </row>
    <row r="827" spans="1:2">
      <c r="A827" s="24" t="s">
        <v>2016</v>
      </c>
      <c r="B827" s="24">
        <v>10365</v>
      </c>
    </row>
    <row r="828" spans="1:2">
      <c r="A828" s="24" t="s">
        <v>2017</v>
      </c>
      <c r="B828" s="24" t="s">
        <v>2018</v>
      </c>
    </row>
    <row r="829" spans="1:2">
      <c r="A829" s="24" t="s">
        <v>2019</v>
      </c>
      <c r="B829" s="24" t="s">
        <v>1711</v>
      </c>
    </row>
    <row r="830" spans="1:2">
      <c r="A830" s="24" t="s">
        <v>2020</v>
      </c>
      <c r="B830" s="24" t="s">
        <v>2021</v>
      </c>
    </row>
    <row r="831" spans="1:2">
      <c r="A831" s="24" t="s">
        <v>2022</v>
      </c>
      <c r="B831" s="24" t="s">
        <v>2023</v>
      </c>
    </row>
    <row r="832" spans="1:2">
      <c r="A832" s="24" t="s">
        <v>2024</v>
      </c>
      <c r="B832" s="24" t="s">
        <v>2025</v>
      </c>
    </row>
    <row r="833" spans="1:2">
      <c r="A833" s="24" t="s">
        <v>2026</v>
      </c>
      <c r="B833" s="24">
        <v>10369</v>
      </c>
    </row>
    <row r="834" spans="1:2">
      <c r="A834" s="24" t="s">
        <v>2027</v>
      </c>
      <c r="B834" s="24" t="s">
        <v>2028</v>
      </c>
    </row>
    <row r="835" spans="1:2">
      <c r="A835" s="24" t="s">
        <v>2029</v>
      </c>
      <c r="B835" s="24" t="s">
        <v>2030</v>
      </c>
    </row>
    <row r="836" spans="1:2">
      <c r="A836" s="24" t="s">
        <v>2031</v>
      </c>
      <c r="B836" s="24">
        <v>6612</v>
      </c>
    </row>
    <row r="837" spans="1:2">
      <c r="A837" s="24" t="s">
        <v>2032</v>
      </c>
      <c r="B837" s="24" t="s">
        <v>2033</v>
      </c>
    </row>
    <row r="838" spans="1:2">
      <c r="A838" s="24" t="s">
        <v>2034</v>
      </c>
      <c r="B838" s="24">
        <v>251</v>
      </c>
    </row>
    <row r="839" spans="1:2">
      <c r="A839" s="24" t="s">
        <v>2035</v>
      </c>
      <c r="B839" s="24">
        <v>10373</v>
      </c>
    </row>
    <row r="840" spans="1:2">
      <c r="A840" s="24" t="s">
        <v>92</v>
      </c>
      <c r="B840" s="24" t="s">
        <v>2036</v>
      </c>
    </row>
    <row r="841" spans="1:2">
      <c r="A841" s="24" t="s">
        <v>2037</v>
      </c>
      <c r="B841" s="24" t="s">
        <v>2038</v>
      </c>
    </row>
    <row r="842" spans="1:2">
      <c r="A842" s="24" t="s">
        <v>2039</v>
      </c>
      <c r="B842" s="24" t="s">
        <v>2040</v>
      </c>
    </row>
    <row r="843" spans="1:2">
      <c r="A843" s="24" t="s">
        <v>2041</v>
      </c>
      <c r="B843" s="24" t="s">
        <v>2042</v>
      </c>
    </row>
    <row r="844" spans="1:2">
      <c r="A844" s="24" t="s">
        <v>2043</v>
      </c>
      <c r="B844" s="24" t="s">
        <v>2044</v>
      </c>
    </row>
    <row r="845" spans="1:2">
      <c r="A845" s="24" t="s">
        <v>2045</v>
      </c>
      <c r="B845" s="24">
        <v>10298</v>
      </c>
    </row>
    <row r="846" spans="1:2">
      <c r="A846" s="24" t="s">
        <v>2046</v>
      </c>
      <c r="B846" s="24">
        <v>3725</v>
      </c>
    </row>
    <row r="847" spans="1:2">
      <c r="A847" s="24" t="s">
        <v>2047</v>
      </c>
      <c r="B847" s="24" t="s">
        <v>1666</v>
      </c>
    </row>
    <row r="848" spans="1:2">
      <c r="A848" s="24" t="s">
        <v>2048</v>
      </c>
      <c r="B848" s="24" t="s">
        <v>2049</v>
      </c>
    </row>
    <row r="849" spans="1:2">
      <c r="A849" s="24" t="s">
        <v>2050</v>
      </c>
      <c r="B849" s="24">
        <v>6616</v>
      </c>
    </row>
    <row r="850" spans="1:2">
      <c r="A850" s="24" t="s">
        <v>2051</v>
      </c>
      <c r="B850" s="24" t="s">
        <v>2052</v>
      </c>
    </row>
    <row r="851" spans="1:2">
      <c r="A851" s="24" t="s">
        <v>2053</v>
      </c>
      <c r="B851" s="24">
        <v>10504</v>
      </c>
    </row>
    <row r="852" spans="1:2" ht="31.5">
      <c r="A852" s="24" t="s">
        <v>2054</v>
      </c>
      <c r="B852" s="24" t="s">
        <v>2055</v>
      </c>
    </row>
    <row r="853" spans="1:2">
      <c r="A853" s="24" t="s">
        <v>2056</v>
      </c>
      <c r="B853" s="24" t="s">
        <v>2057</v>
      </c>
    </row>
    <row r="854" spans="1:2">
      <c r="A854" s="24" t="s">
        <v>2058</v>
      </c>
      <c r="B854" s="24" t="s">
        <v>2059</v>
      </c>
    </row>
    <row r="855" spans="1:2">
      <c r="A855" s="24" t="s">
        <v>2060</v>
      </c>
      <c r="B855" s="24">
        <v>3544</v>
      </c>
    </row>
    <row r="856" spans="1:2">
      <c r="A856" s="24" t="s">
        <v>2061</v>
      </c>
      <c r="B856" s="24" t="s">
        <v>2062</v>
      </c>
    </row>
    <row r="857" spans="1:2">
      <c r="A857" s="24" t="s">
        <v>2063</v>
      </c>
      <c r="B857" s="24" t="s">
        <v>2064</v>
      </c>
    </row>
    <row r="858" spans="1:2">
      <c r="A858" s="24" t="s">
        <v>2065</v>
      </c>
      <c r="B858" s="24">
        <v>10324</v>
      </c>
    </row>
    <row r="859" spans="1:2">
      <c r="A859" s="24" t="s">
        <v>2066</v>
      </c>
      <c r="B859" s="24">
        <v>9946</v>
      </c>
    </row>
    <row r="860" spans="1:2">
      <c r="A860" s="24" t="s">
        <v>2067</v>
      </c>
      <c r="B860" s="24" t="s">
        <v>2068</v>
      </c>
    </row>
    <row r="861" spans="1:2">
      <c r="A861" s="24" t="s">
        <v>2069</v>
      </c>
      <c r="B861" s="24">
        <v>255</v>
      </c>
    </row>
    <row r="862" spans="1:2">
      <c r="A862" s="24" t="s">
        <v>2070</v>
      </c>
      <c r="B862" s="24">
        <v>399</v>
      </c>
    </row>
    <row r="863" spans="1:2">
      <c r="A863" s="24" t="s">
        <v>2071</v>
      </c>
      <c r="B863" s="24">
        <v>10312</v>
      </c>
    </row>
    <row r="864" spans="1:2">
      <c r="A864" s="24" t="s">
        <v>2072</v>
      </c>
      <c r="B864" s="24">
        <v>10387</v>
      </c>
    </row>
    <row r="865" spans="1:2">
      <c r="A865" s="24" t="s">
        <v>2073</v>
      </c>
      <c r="B865" s="24" t="s">
        <v>2074</v>
      </c>
    </row>
    <row r="866" spans="1:2">
      <c r="A866" s="24" t="s">
        <v>2075</v>
      </c>
      <c r="B866" s="24">
        <v>10389</v>
      </c>
    </row>
    <row r="867" spans="1:2">
      <c r="A867" s="24" t="s">
        <v>2076</v>
      </c>
      <c r="B867" s="24" t="s">
        <v>2077</v>
      </c>
    </row>
    <row r="868" spans="1:2">
      <c r="A868" s="24" t="s">
        <v>2078</v>
      </c>
      <c r="B868" s="24">
        <v>3549</v>
      </c>
    </row>
    <row r="869" spans="1:2">
      <c r="A869" s="24" t="s">
        <v>2079</v>
      </c>
      <c r="B869" s="24" t="s">
        <v>2080</v>
      </c>
    </row>
    <row r="870" spans="1:2">
      <c r="A870" s="24" t="s">
        <v>2081</v>
      </c>
      <c r="B870" s="24" t="s">
        <v>2082</v>
      </c>
    </row>
    <row r="871" spans="1:2">
      <c r="A871" s="24" t="s">
        <v>2083</v>
      </c>
      <c r="B871" s="24">
        <v>10392</v>
      </c>
    </row>
    <row r="872" spans="1:2">
      <c r="A872" s="24" t="s">
        <v>2084</v>
      </c>
      <c r="B872" s="24">
        <v>3126</v>
      </c>
    </row>
    <row r="873" spans="1:2">
      <c r="A873" s="24" t="s">
        <v>2085</v>
      </c>
      <c r="B873" s="24">
        <v>10595</v>
      </c>
    </row>
    <row r="874" spans="1:2">
      <c r="A874" s="24" t="s">
        <v>2086</v>
      </c>
      <c r="B874" s="24">
        <v>259</v>
      </c>
    </row>
    <row r="875" spans="1:2">
      <c r="A875" s="24" t="s">
        <v>2087</v>
      </c>
      <c r="B875" s="24" t="s">
        <v>2088</v>
      </c>
    </row>
    <row r="876" spans="1:2">
      <c r="A876" s="24" t="s">
        <v>2089</v>
      </c>
      <c r="B876" s="24">
        <v>3555</v>
      </c>
    </row>
    <row r="877" spans="1:2">
      <c r="A877" s="24" t="s">
        <v>2090</v>
      </c>
      <c r="B877" s="24">
        <v>3560</v>
      </c>
    </row>
    <row r="878" spans="1:2" ht="31.5">
      <c r="A878" s="24" t="s">
        <v>2091</v>
      </c>
      <c r="B878" s="24" t="s">
        <v>2092</v>
      </c>
    </row>
    <row r="879" spans="1:2">
      <c r="A879" s="24" t="s">
        <v>2093</v>
      </c>
      <c r="B879" s="24" t="s">
        <v>2094</v>
      </c>
    </row>
    <row r="880" spans="1:2">
      <c r="A880" s="24" t="s">
        <v>2095</v>
      </c>
      <c r="B880" s="24" t="s">
        <v>2096</v>
      </c>
    </row>
    <row r="881" spans="1:2">
      <c r="A881" s="24" t="s">
        <v>2097</v>
      </c>
      <c r="B881" s="24">
        <v>396</v>
      </c>
    </row>
    <row r="882" spans="1:2">
      <c r="A882" s="24" t="s">
        <v>2098</v>
      </c>
      <c r="B882" s="24" t="s">
        <v>2099</v>
      </c>
    </row>
    <row r="883" spans="1:2">
      <c r="A883" s="24" t="s">
        <v>2100</v>
      </c>
      <c r="B883" s="24">
        <v>10915</v>
      </c>
    </row>
    <row r="884" spans="1:2">
      <c r="A884" s="24" t="s">
        <v>2101</v>
      </c>
      <c r="B884" s="24" t="s">
        <v>2102</v>
      </c>
    </row>
    <row r="885" spans="1:2">
      <c r="A885" s="24" t="s">
        <v>2103</v>
      </c>
      <c r="B885" s="24">
        <v>3564</v>
      </c>
    </row>
    <row r="886" spans="1:2">
      <c r="A886" s="24" t="s">
        <v>2104</v>
      </c>
      <c r="B886" s="24">
        <v>6630</v>
      </c>
    </row>
    <row r="887" spans="1:2">
      <c r="A887" s="24" t="s">
        <v>2105</v>
      </c>
      <c r="B887" s="24">
        <v>10408</v>
      </c>
    </row>
    <row r="888" spans="1:2">
      <c r="A888" s="24" t="s">
        <v>2106</v>
      </c>
      <c r="B888" s="24" t="s">
        <v>1709</v>
      </c>
    </row>
    <row r="889" spans="1:2">
      <c r="A889" s="24" t="s">
        <v>2107</v>
      </c>
      <c r="B889" s="24">
        <v>9827</v>
      </c>
    </row>
    <row r="890" spans="1:2">
      <c r="A890" s="24" t="s">
        <v>2108</v>
      </c>
      <c r="B890" s="24">
        <v>4129</v>
      </c>
    </row>
    <row r="891" spans="1:2">
      <c r="A891" s="24" t="s">
        <v>2109</v>
      </c>
      <c r="B891" s="24">
        <v>10915</v>
      </c>
    </row>
    <row r="892" spans="1:2" ht="31.5">
      <c r="A892" s="24" t="s">
        <v>2110</v>
      </c>
      <c r="B892" s="24" t="s">
        <v>2111</v>
      </c>
    </row>
    <row r="893" spans="1:2" ht="31.5">
      <c r="A893" s="24" t="s">
        <v>2112</v>
      </c>
      <c r="B893" s="24">
        <v>3596</v>
      </c>
    </row>
    <row r="894" spans="1:2">
      <c r="A894" s="24" t="s">
        <v>2113</v>
      </c>
      <c r="B894" s="24">
        <v>261</v>
      </c>
    </row>
    <row r="895" spans="1:2">
      <c r="A895" s="24" t="s">
        <v>2114</v>
      </c>
      <c r="B895" s="24" t="s">
        <v>2115</v>
      </c>
    </row>
    <row r="896" spans="1:2">
      <c r="A896" s="24" t="s">
        <v>2116</v>
      </c>
      <c r="B896" s="24" t="s">
        <v>2117</v>
      </c>
    </row>
    <row r="897" spans="1:2">
      <c r="A897" s="24" t="s">
        <v>2118</v>
      </c>
      <c r="B897" s="24" t="s">
        <v>2119</v>
      </c>
    </row>
    <row r="898" spans="1:2">
      <c r="A898" s="24" t="s">
        <v>2120</v>
      </c>
      <c r="B898" s="24" t="s">
        <v>2121</v>
      </c>
    </row>
    <row r="899" spans="1:2">
      <c r="A899" s="24" t="s">
        <v>2122</v>
      </c>
      <c r="B899" s="24" t="s">
        <v>2123</v>
      </c>
    </row>
    <row r="900" spans="1:2">
      <c r="A900" s="24" t="s">
        <v>2124</v>
      </c>
      <c r="B900" s="24" t="s">
        <v>2125</v>
      </c>
    </row>
    <row r="901" spans="1:2">
      <c r="A901" s="24" t="s">
        <v>2126</v>
      </c>
      <c r="B901" s="24">
        <v>267</v>
      </c>
    </row>
    <row r="902" spans="1:2">
      <c r="A902" s="24" t="s">
        <v>2127</v>
      </c>
      <c r="B902" s="24" t="s">
        <v>2128</v>
      </c>
    </row>
    <row r="903" spans="1:2">
      <c r="A903" s="24" t="s">
        <v>2129</v>
      </c>
      <c r="B903" s="24" t="s">
        <v>2130</v>
      </c>
    </row>
    <row r="904" spans="1:2">
      <c r="A904" s="24" t="s">
        <v>2131</v>
      </c>
      <c r="B904" s="24" t="s">
        <v>2132</v>
      </c>
    </row>
    <row r="905" spans="1:2">
      <c r="A905" s="24" t="s">
        <v>2133</v>
      </c>
      <c r="B905" s="24" t="s">
        <v>2134</v>
      </c>
    </row>
    <row r="906" spans="1:2">
      <c r="A906" s="24" t="s">
        <v>2135</v>
      </c>
      <c r="B906" s="24" t="s">
        <v>2136</v>
      </c>
    </row>
    <row r="907" spans="1:2">
      <c r="A907" s="24" t="s">
        <v>2137</v>
      </c>
      <c r="B907" s="24" t="s">
        <v>2138</v>
      </c>
    </row>
    <row r="908" spans="1:2">
      <c r="A908" s="24" t="s">
        <v>2139</v>
      </c>
      <c r="B908" s="24" t="s">
        <v>2140</v>
      </c>
    </row>
    <row r="909" spans="1:2">
      <c r="A909" s="24" t="s">
        <v>2141</v>
      </c>
      <c r="B909" s="24">
        <v>6956</v>
      </c>
    </row>
    <row r="910" spans="1:2">
      <c r="A910" s="24" t="s">
        <v>2142</v>
      </c>
      <c r="B910" s="24" t="s">
        <v>2143</v>
      </c>
    </row>
    <row r="911" spans="1:2">
      <c r="A911" s="24" t="s">
        <v>2144</v>
      </c>
      <c r="B911" s="24" t="s">
        <v>2145</v>
      </c>
    </row>
    <row r="912" spans="1:2">
      <c r="A912" s="24" t="s">
        <v>2146</v>
      </c>
      <c r="B912" s="24" t="s">
        <v>2147</v>
      </c>
    </row>
    <row r="913" spans="1:2" ht="31.5">
      <c r="A913" s="24" t="s">
        <v>2148</v>
      </c>
      <c r="B913" s="24" t="s">
        <v>2149</v>
      </c>
    </row>
    <row r="914" spans="1:2">
      <c r="A914" s="24" t="s">
        <v>2150</v>
      </c>
      <c r="B914" s="24">
        <v>3607</v>
      </c>
    </row>
    <row r="915" spans="1:2">
      <c r="A915" s="24" t="s">
        <v>2151</v>
      </c>
      <c r="B915" s="24" t="s">
        <v>2152</v>
      </c>
    </row>
    <row r="916" spans="1:2">
      <c r="A916" s="24" t="s">
        <v>2153</v>
      </c>
      <c r="B916" s="24">
        <v>10429</v>
      </c>
    </row>
    <row r="917" spans="1:2">
      <c r="A917" s="24" t="s">
        <v>2154</v>
      </c>
      <c r="B917" s="24" t="s">
        <v>2155</v>
      </c>
    </row>
    <row r="918" spans="1:2">
      <c r="A918" s="24" t="s">
        <v>2156</v>
      </c>
      <c r="B918" s="24">
        <v>3615</v>
      </c>
    </row>
    <row r="919" spans="1:2">
      <c r="A919" s="24" t="s">
        <v>2157</v>
      </c>
      <c r="B919" s="24" t="s">
        <v>2158</v>
      </c>
    </row>
    <row r="920" spans="1:2">
      <c r="A920" s="24" t="s">
        <v>2159</v>
      </c>
      <c r="B920" s="24">
        <v>276</v>
      </c>
    </row>
    <row r="921" spans="1:2">
      <c r="A921" s="24" t="s">
        <v>2160</v>
      </c>
      <c r="B921" s="24">
        <v>6643</v>
      </c>
    </row>
    <row r="922" spans="1:2">
      <c r="A922" s="24" t="s">
        <v>2161</v>
      </c>
      <c r="B922" s="24">
        <v>11088</v>
      </c>
    </row>
    <row r="923" spans="1:2">
      <c r="A923" s="24" t="s">
        <v>2162</v>
      </c>
      <c r="B923" s="24">
        <v>6547</v>
      </c>
    </row>
    <row r="924" spans="1:2">
      <c r="A924" s="24" t="s">
        <v>2163</v>
      </c>
      <c r="B924" s="24" t="s">
        <v>2164</v>
      </c>
    </row>
    <row r="925" spans="1:2">
      <c r="A925" s="24" t="s">
        <v>2165</v>
      </c>
      <c r="B925" s="24" t="s">
        <v>2166</v>
      </c>
    </row>
    <row r="926" spans="1:2">
      <c r="A926" s="24" t="s">
        <v>2167</v>
      </c>
      <c r="B926" s="24">
        <v>6780</v>
      </c>
    </row>
    <row r="927" spans="1:2">
      <c r="A927" s="24" t="s">
        <v>2168</v>
      </c>
      <c r="B927" s="24" t="s">
        <v>1173</v>
      </c>
    </row>
    <row r="928" spans="1:2">
      <c r="A928" s="24" t="s">
        <v>2169</v>
      </c>
      <c r="B928" s="24" t="s">
        <v>2170</v>
      </c>
    </row>
    <row r="929" spans="1:2">
      <c r="A929" s="24" t="s">
        <v>2171</v>
      </c>
      <c r="B929" s="24">
        <v>9933</v>
      </c>
    </row>
    <row r="930" spans="1:2">
      <c r="A930" s="24" t="s">
        <v>2172</v>
      </c>
      <c r="B930" s="24" t="s">
        <v>2170</v>
      </c>
    </row>
    <row r="931" spans="1:2">
      <c r="A931" s="24" t="s">
        <v>2173</v>
      </c>
      <c r="B931" s="24" t="s">
        <v>2174</v>
      </c>
    </row>
    <row r="932" spans="1:2">
      <c r="A932" s="24" t="s">
        <v>2175</v>
      </c>
      <c r="B932" s="24">
        <v>10432</v>
      </c>
    </row>
    <row r="933" spans="1:2">
      <c r="A933" s="24" t="s">
        <v>2176</v>
      </c>
      <c r="B933" s="24">
        <v>9789</v>
      </c>
    </row>
    <row r="934" spans="1:2">
      <c r="A934" s="24" t="s">
        <v>2177</v>
      </c>
      <c r="B934" s="24" t="s">
        <v>2128</v>
      </c>
    </row>
    <row r="935" spans="1:2">
      <c r="A935" s="24" t="s">
        <v>2178</v>
      </c>
      <c r="B935" s="24" t="s">
        <v>2179</v>
      </c>
    </row>
    <row r="936" spans="1:2">
      <c r="A936" s="24" t="s">
        <v>2180</v>
      </c>
      <c r="B936" s="24">
        <v>10433</v>
      </c>
    </row>
    <row r="937" spans="1:2">
      <c r="A937" s="24" t="s">
        <v>2181</v>
      </c>
      <c r="B937" s="24" t="s">
        <v>2182</v>
      </c>
    </row>
    <row r="938" spans="1:2">
      <c r="A938" s="24" t="s">
        <v>2183</v>
      </c>
      <c r="B938" s="24" t="s">
        <v>2184</v>
      </c>
    </row>
    <row r="939" spans="1:2">
      <c r="A939" s="24" t="s">
        <v>2185</v>
      </c>
      <c r="B939" s="24" t="s">
        <v>1173</v>
      </c>
    </row>
    <row r="940" spans="1:2">
      <c r="A940" s="24" t="s">
        <v>2186</v>
      </c>
      <c r="B940" s="24" t="s">
        <v>2187</v>
      </c>
    </row>
    <row r="941" spans="1:2" ht="31.5">
      <c r="A941" s="24" t="s">
        <v>2188</v>
      </c>
      <c r="B941" s="24" t="s">
        <v>2189</v>
      </c>
    </row>
    <row r="942" spans="1:2">
      <c r="A942" s="24" t="s">
        <v>2190</v>
      </c>
      <c r="B942" s="24" t="s">
        <v>2191</v>
      </c>
    </row>
    <row r="943" spans="1:2">
      <c r="A943" s="24" t="s">
        <v>2192</v>
      </c>
      <c r="B943" s="24" t="s">
        <v>2193</v>
      </c>
    </row>
    <row r="944" spans="1:2">
      <c r="A944" s="24" t="s">
        <v>2194</v>
      </c>
      <c r="B944" s="24" t="s">
        <v>2195</v>
      </c>
    </row>
    <row r="945" spans="1:2">
      <c r="A945" s="24" t="s">
        <v>2196</v>
      </c>
      <c r="B945" s="24">
        <v>6667</v>
      </c>
    </row>
    <row r="946" spans="1:2">
      <c r="A946" s="24" t="s">
        <v>2197</v>
      </c>
      <c r="B946" s="24">
        <v>7277</v>
      </c>
    </row>
    <row r="947" spans="1:2">
      <c r="A947" s="24" t="s">
        <v>2198</v>
      </c>
      <c r="B947" s="24">
        <v>289</v>
      </c>
    </row>
    <row r="948" spans="1:2">
      <c r="A948" s="24" t="s">
        <v>2199</v>
      </c>
      <c r="B948" s="24">
        <v>290</v>
      </c>
    </row>
    <row r="949" spans="1:2" ht="31.5">
      <c r="A949" s="24" t="s">
        <v>2200</v>
      </c>
      <c r="B949" s="24" t="s">
        <v>2201</v>
      </c>
    </row>
    <row r="950" spans="1:2">
      <c r="A950" s="24" t="s">
        <v>2202</v>
      </c>
      <c r="B950" s="24">
        <v>3643</v>
      </c>
    </row>
    <row r="951" spans="1:2" ht="31.5">
      <c r="A951" s="24" t="s">
        <v>2203</v>
      </c>
      <c r="B951" s="24" t="s">
        <v>2204</v>
      </c>
    </row>
    <row r="952" spans="1:2">
      <c r="A952" s="24" t="s">
        <v>2205</v>
      </c>
      <c r="B952" s="24">
        <v>3645</v>
      </c>
    </row>
    <row r="953" spans="1:2">
      <c r="A953" s="24" t="s">
        <v>2206</v>
      </c>
      <c r="B953" s="24">
        <v>3647</v>
      </c>
    </row>
    <row r="954" spans="1:2" ht="31.5">
      <c r="A954" s="24" t="s">
        <v>2207</v>
      </c>
      <c r="B954" s="24" t="s">
        <v>2208</v>
      </c>
    </row>
    <row r="955" spans="1:2">
      <c r="A955" s="24" t="s">
        <v>2209</v>
      </c>
      <c r="B955" s="24" t="s">
        <v>2210</v>
      </c>
    </row>
    <row r="956" spans="1:2">
      <c r="A956" s="24" t="s">
        <v>2211</v>
      </c>
      <c r="B956" s="24">
        <v>3653</v>
      </c>
    </row>
    <row r="957" spans="1:2" ht="31.5">
      <c r="A957" s="24" t="s">
        <v>2212</v>
      </c>
      <c r="B957" s="24">
        <v>306</v>
      </c>
    </row>
    <row r="958" spans="1:2">
      <c r="A958" s="24" t="s">
        <v>2213</v>
      </c>
      <c r="B958" s="24" t="s">
        <v>2214</v>
      </c>
    </row>
    <row r="959" spans="1:2">
      <c r="A959" s="24" t="s">
        <v>2215</v>
      </c>
      <c r="B959" s="24" t="s">
        <v>2216</v>
      </c>
    </row>
    <row r="960" spans="1:2">
      <c r="A960" s="24" t="s">
        <v>2217</v>
      </c>
      <c r="B960" s="24" t="s">
        <v>2218</v>
      </c>
    </row>
    <row r="961" spans="1:2">
      <c r="A961" s="24" t="s">
        <v>2219</v>
      </c>
      <c r="B961" s="24">
        <v>3656</v>
      </c>
    </row>
    <row r="962" spans="1:2">
      <c r="A962" s="24" t="s">
        <v>2220</v>
      </c>
      <c r="B962" s="24" t="s">
        <v>2221</v>
      </c>
    </row>
    <row r="963" spans="1:2">
      <c r="A963" s="24" t="s">
        <v>2222</v>
      </c>
      <c r="B963" s="24">
        <v>10488</v>
      </c>
    </row>
    <row r="964" spans="1:2">
      <c r="A964" s="24" t="s">
        <v>2223</v>
      </c>
      <c r="B964" s="24" t="s">
        <v>2224</v>
      </c>
    </row>
    <row r="965" spans="1:2">
      <c r="A965" s="24" t="s">
        <v>2225</v>
      </c>
      <c r="B965" s="24" t="s">
        <v>2226</v>
      </c>
    </row>
    <row r="966" spans="1:2">
      <c r="A966" s="24" t="s">
        <v>2227</v>
      </c>
      <c r="B966" s="24" t="s">
        <v>2228</v>
      </c>
    </row>
    <row r="967" spans="1:2">
      <c r="A967" s="24" t="s">
        <v>2229</v>
      </c>
      <c r="B967" s="24" t="s">
        <v>2230</v>
      </c>
    </row>
    <row r="968" spans="1:2">
      <c r="A968" s="24" t="s">
        <v>2231</v>
      </c>
      <c r="B968" s="24" t="s">
        <v>2232</v>
      </c>
    </row>
    <row r="969" spans="1:2">
      <c r="A969" s="24" t="s">
        <v>2233</v>
      </c>
      <c r="B969" s="24">
        <v>310</v>
      </c>
    </row>
    <row r="970" spans="1:2">
      <c r="A970" s="24" t="s">
        <v>2234</v>
      </c>
      <c r="B970" s="24" t="s">
        <v>2235</v>
      </c>
    </row>
    <row r="971" spans="1:2">
      <c r="A971" s="24" t="s">
        <v>2236</v>
      </c>
      <c r="B971" s="24" t="s">
        <v>2237</v>
      </c>
    </row>
    <row r="972" spans="1:2" ht="31.5">
      <c r="A972" s="24" t="s">
        <v>2238</v>
      </c>
      <c r="B972" s="24" t="s">
        <v>2239</v>
      </c>
    </row>
    <row r="973" spans="1:2">
      <c r="A973" s="24" t="s">
        <v>2240</v>
      </c>
      <c r="B973" s="24">
        <v>10496</v>
      </c>
    </row>
    <row r="974" spans="1:2">
      <c r="A974" s="24" t="s">
        <v>2241</v>
      </c>
      <c r="B974" s="24" t="s">
        <v>2242</v>
      </c>
    </row>
    <row r="975" spans="1:2">
      <c r="A975" s="24" t="s">
        <v>2243</v>
      </c>
      <c r="B975" s="24" t="s">
        <v>2244</v>
      </c>
    </row>
    <row r="976" spans="1:2">
      <c r="A976" s="24" t="s">
        <v>2245</v>
      </c>
      <c r="B976" s="24" t="s">
        <v>2246</v>
      </c>
    </row>
    <row r="977" spans="1:2">
      <c r="A977" s="24" t="s">
        <v>2247</v>
      </c>
      <c r="B977" s="24" t="s">
        <v>2248</v>
      </c>
    </row>
    <row r="978" spans="1:2">
      <c r="A978" s="24" t="s">
        <v>2249</v>
      </c>
      <c r="B978" s="24" t="s">
        <v>2250</v>
      </c>
    </row>
    <row r="979" spans="1:2">
      <c r="A979" s="24" t="s">
        <v>2251</v>
      </c>
      <c r="B979" s="24" t="s">
        <v>2252</v>
      </c>
    </row>
    <row r="980" spans="1:2">
      <c r="A980" s="24" t="s">
        <v>2253</v>
      </c>
      <c r="B980" s="24" t="s">
        <v>2254</v>
      </c>
    </row>
    <row r="981" spans="1:2">
      <c r="A981" s="24" t="s">
        <v>2255</v>
      </c>
      <c r="B981" s="24" t="s">
        <v>2256</v>
      </c>
    </row>
    <row r="982" spans="1:2">
      <c r="A982" s="24" t="s">
        <v>2257</v>
      </c>
      <c r="B982" s="24">
        <v>3668</v>
      </c>
    </row>
    <row r="983" spans="1:2">
      <c r="A983" s="24" t="s">
        <v>2258</v>
      </c>
      <c r="B983" s="24">
        <v>6694</v>
      </c>
    </row>
    <row r="984" spans="1:2">
      <c r="A984" s="24" t="s">
        <v>2259</v>
      </c>
      <c r="B984" s="24">
        <v>10504</v>
      </c>
    </row>
    <row r="985" spans="1:2">
      <c r="A985" s="24" t="s">
        <v>2260</v>
      </c>
      <c r="B985" s="24">
        <v>11264</v>
      </c>
    </row>
    <row r="986" spans="1:2">
      <c r="A986" s="24" t="s">
        <v>2261</v>
      </c>
      <c r="B986" s="24">
        <v>11216</v>
      </c>
    </row>
    <row r="987" spans="1:2">
      <c r="A987" s="24" t="s">
        <v>2262</v>
      </c>
      <c r="B987" s="24">
        <v>3669</v>
      </c>
    </row>
    <row r="988" spans="1:2">
      <c r="A988" s="24" t="s">
        <v>2263</v>
      </c>
      <c r="B988" s="24">
        <v>3670</v>
      </c>
    </row>
    <row r="989" spans="1:2">
      <c r="A989" s="24" t="s">
        <v>2264</v>
      </c>
      <c r="B989" s="24">
        <v>3862</v>
      </c>
    </row>
    <row r="990" spans="1:2">
      <c r="A990" s="24" t="s">
        <v>2265</v>
      </c>
      <c r="B990" s="24" t="s">
        <v>2266</v>
      </c>
    </row>
    <row r="991" spans="1:2">
      <c r="A991" s="24" t="s">
        <v>2267</v>
      </c>
      <c r="B991" s="24" t="s">
        <v>2268</v>
      </c>
    </row>
    <row r="992" spans="1:2">
      <c r="A992" s="24" t="s">
        <v>2269</v>
      </c>
      <c r="B992" s="24" t="s">
        <v>2270</v>
      </c>
    </row>
    <row r="993" spans="1:2">
      <c r="A993" s="24" t="s">
        <v>2271</v>
      </c>
      <c r="B993" s="24" t="s">
        <v>2272</v>
      </c>
    </row>
    <row r="994" spans="1:2">
      <c r="A994" s="24" t="s">
        <v>2273</v>
      </c>
      <c r="B994" s="24" t="s">
        <v>2274</v>
      </c>
    </row>
    <row r="995" spans="1:2">
      <c r="A995" s="24" t="s">
        <v>2275</v>
      </c>
      <c r="B995" s="24">
        <v>3676</v>
      </c>
    </row>
    <row r="996" spans="1:2">
      <c r="A996" s="24" t="s">
        <v>2276</v>
      </c>
      <c r="B996" s="24">
        <v>3344</v>
      </c>
    </row>
    <row r="997" spans="1:2">
      <c r="A997" s="24" t="s">
        <v>4375</v>
      </c>
      <c r="B997" s="24" t="s">
        <v>2277</v>
      </c>
    </row>
    <row r="998" spans="1:2">
      <c r="A998" s="24" t="s">
        <v>2278</v>
      </c>
      <c r="B998" s="24">
        <v>3920</v>
      </c>
    </row>
    <row r="999" spans="1:2">
      <c r="A999" s="24" t="s">
        <v>2279</v>
      </c>
      <c r="B999" s="24">
        <v>3845</v>
      </c>
    </row>
    <row r="1000" spans="1:2">
      <c r="A1000" s="24" t="s">
        <v>2280</v>
      </c>
      <c r="B1000" s="24">
        <v>3677</v>
      </c>
    </row>
    <row r="1001" spans="1:2">
      <c r="A1001" s="24" t="s">
        <v>2281</v>
      </c>
      <c r="B1001" s="24">
        <v>7008</v>
      </c>
    </row>
    <row r="1002" spans="1:2">
      <c r="A1002" s="24" t="s">
        <v>2282</v>
      </c>
      <c r="B1002" s="24" t="s">
        <v>2283</v>
      </c>
    </row>
    <row r="1003" spans="1:2">
      <c r="A1003" s="24" t="s">
        <v>2284</v>
      </c>
      <c r="B1003" s="24">
        <v>3679</v>
      </c>
    </row>
    <row r="1004" spans="1:2">
      <c r="A1004" s="24" t="s">
        <v>2285</v>
      </c>
      <c r="B1004" s="24">
        <v>3982</v>
      </c>
    </row>
    <row r="1005" spans="1:2">
      <c r="A1005" s="24" t="s">
        <v>2286</v>
      </c>
      <c r="B1005" s="24">
        <v>320</v>
      </c>
    </row>
    <row r="1006" spans="1:2">
      <c r="A1006" s="24" t="s">
        <v>2287</v>
      </c>
      <c r="B1006" s="24" t="s">
        <v>2288</v>
      </c>
    </row>
    <row r="1007" spans="1:2">
      <c r="A1007" s="24" t="s">
        <v>2289</v>
      </c>
      <c r="B1007" s="24" t="s">
        <v>2290</v>
      </c>
    </row>
    <row r="1008" spans="1:2">
      <c r="A1008" s="24" t="s">
        <v>2291</v>
      </c>
      <c r="B1008" s="24" t="s">
        <v>2292</v>
      </c>
    </row>
    <row r="1009" spans="1:2">
      <c r="A1009" s="24" t="s">
        <v>2293</v>
      </c>
      <c r="B1009" s="24">
        <v>4362</v>
      </c>
    </row>
    <row r="1010" spans="1:2">
      <c r="A1010" s="24" t="s">
        <v>2294</v>
      </c>
      <c r="B1010" s="24" t="s">
        <v>2295</v>
      </c>
    </row>
    <row r="1011" spans="1:2">
      <c r="A1011" s="24" t="s">
        <v>2296</v>
      </c>
      <c r="B1011" s="24">
        <v>7430</v>
      </c>
    </row>
    <row r="1012" spans="1:2">
      <c r="A1012" s="24" t="s">
        <v>2297</v>
      </c>
      <c r="B1012" s="24" t="s">
        <v>2298</v>
      </c>
    </row>
    <row r="1013" spans="1:2">
      <c r="A1013" s="24" t="s">
        <v>2299</v>
      </c>
      <c r="B1013" s="24" t="s">
        <v>2300</v>
      </c>
    </row>
    <row r="1014" spans="1:2">
      <c r="A1014" s="24" t="s">
        <v>2301</v>
      </c>
      <c r="B1014" s="24" t="s">
        <v>2302</v>
      </c>
    </row>
    <row r="1015" spans="1:2">
      <c r="A1015" s="24" t="s">
        <v>2303</v>
      </c>
      <c r="B1015" s="24" t="s">
        <v>2304</v>
      </c>
    </row>
    <row r="1016" spans="1:2">
      <c r="A1016" s="24" t="s">
        <v>2305</v>
      </c>
      <c r="B1016" s="24" t="s">
        <v>2306</v>
      </c>
    </row>
    <row r="1017" spans="1:2">
      <c r="A1017" s="24" t="s">
        <v>2307</v>
      </c>
      <c r="B1017" s="24" t="s">
        <v>2308</v>
      </c>
    </row>
    <row r="1018" spans="1:2">
      <c r="A1018" s="24" t="s">
        <v>2309</v>
      </c>
      <c r="B1018" s="24">
        <v>6704</v>
      </c>
    </row>
    <row r="1019" spans="1:2">
      <c r="A1019" s="24" t="s">
        <v>2310</v>
      </c>
      <c r="B1019" s="24" t="s">
        <v>2311</v>
      </c>
    </row>
    <row r="1020" spans="1:2">
      <c r="A1020" s="24" t="s">
        <v>2312</v>
      </c>
      <c r="B1020" s="24" t="s">
        <v>2313</v>
      </c>
    </row>
    <row r="1021" spans="1:2">
      <c r="A1021" s="24" t="s">
        <v>2314</v>
      </c>
      <c r="B1021" s="24" t="s">
        <v>2315</v>
      </c>
    </row>
    <row r="1022" spans="1:2">
      <c r="A1022" s="24" t="s">
        <v>2316</v>
      </c>
      <c r="B1022" s="24">
        <v>10528</v>
      </c>
    </row>
    <row r="1023" spans="1:2">
      <c r="A1023" s="24" t="s">
        <v>2317</v>
      </c>
      <c r="B1023" s="24" t="s">
        <v>2318</v>
      </c>
    </row>
    <row r="1024" spans="1:2">
      <c r="A1024" s="24" t="s">
        <v>2319</v>
      </c>
      <c r="B1024" s="24" t="s">
        <v>2320</v>
      </c>
    </row>
    <row r="1025" spans="1:2">
      <c r="A1025" s="24" t="s">
        <v>2321</v>
      </c>
      <c r="B1025" s="24" t="s">
        <v>2322</v>
      </c>
    </row>
    <row r="1026" spans="1:2" ht="31.5">
      <c r="A1026" s="24" t="s">
        <v>2323</v>
      </c>
      <c r="B1026" s="24">
        <v>3694</v>
      </c>
    </row>
    <row r="1027" spans="1:2">
      <c r="A1027" s="24" t="s">
        <v>2324</v>
      </c>
      <c r="B1027" s="24" t="s">
        <v>2325</v>
      </c>
    </row>
    <row r="1028" spans="1:2">
      <c r="A1028" s="24" t="s">
        <v>2326</v>
      </c>
      <c r="B1028" s="24" t="s">
        <v>2327</v>
      </c>
    </row>
    <row r="1029" spans="1:2">
      <c r="A1029" s="24" t="s">
        <v>2328</v>
      </c>
      <c r="B1029" s="24">
        <v>6651</v>
      </c>
    </row>
    <row r="1030" spans="1:2">
      <c r="A1030" s="24" t="s">
        <v>2329</v>
      </c>
      <c r="B1030" s="24" t="s">
        <v>2330</v>
      </c>
    </row>
    <row r="1031" spans="1:2">
      <c r="A1031" s="24" t="s">
        <v>2331</v>
      </c>
      <c r="B1031" s="24" t="s">
        <v>2332</v>
      </c>
    </row>
    <row r="1032" spans="1:2">
      <c r="A1032" s="24" t="s">
        <v>2333</v>
      </c>
      <c r="B1032" s="24">
        <v>10534</v>
      </c>
    </row>
    <row r="1033" spans="1:2" ht="31.5">
      <c r="A1033" s="24" t="s">
        <v>2334</v>
      </c>
      <c r="B1033" s="24" t="s">
        <v>2335</v>
      </c>
    </row>
    <row r="1034" spans="1:2">
      <c r="A1034" s="24" t="s">
        <v>2336</v>
      </c>
      <c r="B1034" s="24" t="s">
        <v>2337</v>
      </c>
    </row>
    <row r="1035" spans="1:2">
      <c r="A1035" s="24" t="s">
        <v>2338</v>
      </c>
      <c r="B1035" s="24">
        <v>6720</v>
      </c>
    </row>
    <row r="1036" spans="1:2" ht="31.5">
      <c r="A1036" s="24" t="s">
        <v>2339</v>
      </c>
      <c r="B1036" s="24" t="s">
        <v>2340</v>
      </c>
    </row>
    <row r="1037" spans="1:2">
      <c r="A1037" s="24" t="s">
        <v>2341</v>
      </c>
      <c r="B1037" s="24">
        <v>10595</v>
      </c>
    </row>
    <row r="1038" spans="1:2">
      <c r="A1038" s="24" t="s">
        <v>2342</v>
      </c>
      <c r="B1038" s="24">
        <v>6723</v>
      </c>
    </row>
    <row r="1039" spans="1:2">
      <c r="A1039" s="24" t="s">
        <v>2343</v>
      </c>
      <c r="B1039" s="24" t="s">
        <v>2344</v>
      </c>
    </row>
    <row r="1040" spans="1:2">
      <c r="A1040" s="24" t="s">
        <v>2345</v>
      </c>
      <c r="B1040" s="24">
        <v>6770</v>
      </c>
    </row>
    <row r="1041" spans="1:2">
      <c r="A1041" s="24" t="s">
        <v>2346</v>
      </c>
      <c r="B1041" s="24" t="s">
        <v>2347</v>
      </c>
    </row>
    <row r="1042" spans="1:2">
      <c r="A1042" s="24" t="s">
        <v>2348</v>
      </c>
      <c r="B1042" s="24">
        <v>3845</v>
      </c>
    </row>
    <row r="1043" spans="1:2">
      <c r="A1043" s="24" t="s">
        <v>2349</v>
      </c>
      <c r="B1043" s="24" t="s">
        <v>2350</v>
      </c>
    </row>
    <row r="1044" spans="1:2">
      <c r="A1044" s="24" t="s">
        <v>2351</v>
      </c>
      <c r="B1044" s="24" t="s">
        <v>2352</v>
      </c>
    </row>
    <row r="1045" spans="1:2">
      <c r="A1045" s="24" t="s">
        <v>2353</v>
      </c>
      <c r="B1045" s="24">
        <v>4213</v>
      </c>
    </row>
    <row r="1046" spans="1:2">
      <c r="A1046" s="24" t="s">
        <v>2354</v>
      </c>
      <c r="B1046" s="24">
        <v>6725</v>
      </c>
    </row>
    <row r="1047" spans="1:2">
      <c r="A1047" s="24" t="s">
        <v>2355</v>
      </c>
      <c r="B1047" s="24">
        <v>6726</v>
      </c>
    </row>
    <row r="1048" spans="1:2">
      <c r="A1048" s="24" t="s">
        <v>2356</v>
      </c>
      <c r="B1048" s="24">
        <v>6727</v>
      </c>
    </row>
    <row r="1049" spans="1:2">
      <c r="A1049" s="24" t="s">
        <v>2357</v>
      </c>
      <c r="B1049" s="24">
        <v>6728</v>
      </c>
    </row>
    <row r="1050" spans="1:2">
      <c r="A1050" s="24" t="s">
        <v>2358</v>
      </c>
      <c r="B1050" s="24">
        <v>6729</v>
      </c>
    </row>
    <row r="1051" spans="1:2">
      <c r="A1051" s="24" t="s">
        <v>2359</v>
      </c>
      <c r="B1051" s="24">
        <v>6730</v>
      </c>
    </row>
    <row r="1052" spans="1:2">
      <c r="A1052" s="24" t="s">
        <v>2360</v>
      </c>
      <c r="B1052" s="24" t="s">
        <v>2361</v>
      </c>
    </row>
    <row r="1053" spans="1:2">
      <c r="A1053" s="24" t="s">
        <v>2362</v>
      </c>
      <c r="B1053" s="24">
        <v>10543</v>
      </c>
    </row>
    <row r="1054" spans="1:2">
      <c r="A1054" s="24" t="s">
        <v>2363</v>
      </c>
      <c r="B1054" s="24">
        <v>771</v>
      </c>
    </row>
    <row r="1055" spans="1:2">
      <c r="A1055" s="24" t="s">
        <v>2364</v>
      </c>
      <c r="B1055" s="24" t="s">
        <v>2365</v>
      </c>
    </row>
    <row r="1056" spans="1:2">
      <c r="A1056" s="24" t="s">
        <v>2366</v>
      </c>
      <c r="B1056" s="24">
        <v>3713</v>
      </c>
    </row>
    <row r="1057" spans="1:2">
      <c r="A1057" s="24" t="s">
        <v>2367</v>
      </c>
      <c r="B1057" s="24">
        <v>3714</v>
      </c>
    </row>
    <row r="1058" spans="1:2">
      <c r="A1058" s="24" t="s">
        <v>2368</v>
      </c>
      <c r="B1058" s="24">
        <v>10926</v>
      </c>
    </row>
    <row r="1059" spans="1:2">
      <c r="A1059" s="24" t="s">
        <v>2369</v>
      </c>
      <c r="B1059" s="24">
        <v>23</v>
      </c>
    </row>
    <row r="1060" spans="1:2">
      <c r="A1060" s="24" t="s">
        <v>2370</v>
      </c>
      <c r="B1060" s="24" t="s">
        <v>2371</v>
      </c>
    </row>
    <row r="1061" spans="1:2">
      <c r="A1061" s="24" t="s">
        <v>2372</v>
      </c>
      <c r="B1061" s="24">
        <v>10213</v>
      </c>
    </row>
    <row r="1062" spans="1:2">
      <c r="A1062" s="24" t="s">
        <v>2373</v>
      </c>
      <c r="B1062" s="24">
        <v>10213</v>
      </c>
    </row>
    <row r="1063" spans="1:2">
      <c r="A1063" s="24" t="s">
        <v>2374</v>
      </c>
      <c r="B1063" s="24" t="s">
        <v>2375</v>
      </c>
    </row>
    <row r="1064" spans="1:2">
      <c r="A1064" s="24" t="s">
        <v>2376</v>
      </c>
      <c r="B1064" s="24">
        <v>3715</v>
      </c>
    </row>
    <row r="1065" spans="1:2">
      <c r="A1065" s="24" t="s">
        <v>2377</v>
      </c>
      <c r="B1065" s="24">
        <v>6240</v>
      </c>
    </row>
    <row r="1066" spans="1:2">
      <c r="A1066" s="24" t="s">
        <v>2378</v>
      </c>
      <c r="B1066" s="24">
        <v>352</v>
      </c>
    </row>
    <row r="1067" spans="1:2">
      <c r="A1067" s="24" t="s">
        <v>2379</v>
      </c>
      <c r="B1067" s="24" t="s">
        <v>2380</v>
      </c>
    </row>
    <row r="1068" spans="1:2">
      <c r="A1068" s="24" t="s">
        <v>2381</v>
      </c>
      <c r="B1068" s="24">
        <v>353</v>
      </c>
    </row>
    <row r="1069" spans="1:2">
      <c r="A1069" s="24" t="s">
        <v>2382</v>
      </c>
      <c r="B1069" s="24" t="s">
        <v>2383</v>
      </c>
    </row>
    <row r="1070" spans="1:2">
      <c r="A1070" s="24" t="s">
        <v>2384</v>
      </c>
      <c r="B1070" s="24" t="s">
        <v>2385</v>
      </c>
    </row>
    <row r="1071" spans="1:2">
      <c r="A1071" s="24" t="s">
        <v>2386</v>
      </c>
      <c r="B1071" s="24">
        <v>7201</v>
      </c>
    </row>
    <row r="1072" spans="1:2">
      <c r="A1072" s="24" t="s">
        <v>2387</v>
      </c>
      <c r="B1072" s="24" t="s">
        <v>1711</v>
      </c>
    </row>
    <row r="1073" spans="1:2">
      <c r="A1073" s="24" t="s">
        <v>2388</v>
      </c>
      <c r="B1073" s="24" t="s">
        <v>2389</v>
      </c>
    </row>
    <row r="1074" spans="1:2">
      <c r="A1074" s="24" t="s">
        <v>2390</v>
      </c>
      <c r="B1074" s="24">
        <v>10552</v>
      </c>
    </row>
    <row r="1075" spans="1:2">
      <c r="A1075" s="24" t="s">
        <v>2391</v>
      </c>
      <c r="B1075" s="24" t="s">
        <v>2392</v>
      </c>
    </row>
    <row r="1076" spans="1:2" ht="31.5">
      <c r="A1076" s="24" t="s">
        <v>2393</v>
      </c>
      <c r="B1076" s="24" t="s">
        <v>2394</v>
      </c>
    </row>
    <row r="1077" spans="1:2">
      <c r="A1077" s="24" t="s">
        <v>2395</v>
      </c>
      <c r="B1077" s="24" t="s">
        <v>2394</v>
      </c>
    </row>
    <row r="1078" spans="1:2">
      <c r="A1078" s="24" t="s">
        <v>2396</v>
      </c>
      <c r="B1078" s="24">
        <v>115</v>
      </c>
    </row>
    <row r="1079" spans="1:2">
      <c r="A1079" s="24" t="s">
        <v>2397</v>
      </c>
      <c r="B1079" s="24" t="s">
        <v>2398</v>
      </c>
    </row>
    <row r="1080" spans="1:2">
      <c r="A1080" s="24" t="s">
        <v>2399</v>
      </c>
      <c r="B1080" s="24">
        <v>354</v>
      </c>
    </row>
    <row r="1081" spans="1:2">
      <c r="A1081" s="24" t="s">
        <v>2400</v>
      </c>
      <c r="B1081" s="24" t="s">
        <v>2401</v>
      </c>
    </row>
    <row r="1082" spans="1:2">
      <c r="A1082" s="24" t="s">
        <v>2402</v>
      </c>
      <c r="B1082" s="24">
        <v>3723</v>
      </c>
    </row>
    <row r="1083" spans="1:2">
      <c r="A1083" s="24" t="s">
        <v>2403</v>
      </c>
      <c r="B1083" s="24">
        <v>355</v>
      </c>
    </row>
    <row r="1084" spans="1:2">
      <c r="A1084" s="24" t="s">
        <v>2404</v>
      </c>
      <c r="B1084" s="24" t="s">
        <v>2018</v>
      </c>
    </row>
    <row r="1085" spans="1:2">
      <c r="A1085" s="24" t="s">
        <v>2405</v>
      </c>
      <c r="B1085" s="24">
        <v>10213</v>
      </c>
    </row>
    <row r="1086" spans="1:2">
      <c r="A1086" s="24" t="s">
        <v>2406</v>
      </c>
      <c r="B1086" s="24">
        <v>10213</v>
      </c>
    </row>
    <row r="1087" spans="1:2">
      <c r="A1087" s="24" t="s">
        <v>2407</v>
      </c>
      <c r="B1087" s="24">
        <v>10758</v>
      </c>
    </row>
    <row r="1088" spans="1:2">
      <c r="A1088" s="24" t="s">
        <v>2408</v>
      </c>
      <c r="B1088" s="24" t="s">
        <v>2344</v>
      </c>
    </row>
    <row r="1089" spans="1:2">
      <c r="A1089" s="24" t="s">
        <v>2409</v>
      </c>
      <c r="B1089" s="24">
        <v>6749</v>
      </c>
    </row>
    <row r="1090" spans="1:2">
      <c r="A1090" s="24" t="s">
        <v>2410</v>
      </c>
      <c r="B1090" s="24">
        <v>3726</v>
      </c>
    </row>
    <row r="1091" spans="1:2">
      <c r="A1091" s="24" t="s">
        <v>2411</v>
      </c>
      <c r="B1091" s="24">
        <v>10556</v>
      </c>
    </row>
    <row r="1092" spans="1:2">
      <c r="A1092" s="24" t="s">
        <v>2412</v>
      </c>
      <c r="B1092" s="24" t="s">
        <v>2413</v>
      </c>
    </row>
    <row r="1093" spans="1:2">
      <c r="A1093" s="24" t="s">
        <v>2414</v>
      </c>
      <c r="B1093" s="24" t="s">
        <v>2415</v>
      </c>
    </row>
    <row r="1094" spans="1:2">
      <c r="A1094" s="24" t="s">
        <v>2416</v>
      </c>
      <c r="B1094" s="24">
        <v>3728</v>
      </c>
    </row>
    <row r="1095" spans="1:2">
      <c r="A1095" s="24" t="s">
        <v>2417</v>
      </c>
      <c r="B1095" s="24">
        <v>3729</v>
      </c>
    </row>
    <row r="1096" spans="1:2">
      <c r="A1096" s="24" t="s">
        <v>2418</v>
      </c>
      <c r="B1096" s="24">
        <v>6726</v>
      </c>
    </row>
    <row r="1097" spans="1:2">
      <c r="A1097" s="24" t="s">
        <v>2419</v>
      </c>
      <c r="B1097" s="24" t="s">
        <v>2420</v>
      </c>
    </row>
    <row r="1098" spans="1:2">
      <c r="A1098" s="24" t="s">
        <v>2421</v>
      </c>
      <c r="B1098" s="24" t="s">
        <v>2422</v>
      </c>
    </row>
    <row r="1099" spans="1:2">
      <c r="A1099" s="24" t="s">
        <v>2423</v>
      </c>
      <c r="B1099" s="24" t="s">
        <v>2424</v>
      </c>
    </row>
    <row r="1100" spans="1:2" ht="31.5">
      <c r="A1100" s="24" t="s">
        <v>2425</v>
      </c>
      <c r="B1100" s="24" t="s">
        <v>2426</v>
      </c>
    </row>
    <row r="1101" spans="1:2">
      <c r="A1101" s="24" t="s">
        <v>2427</v>
      </c>
      <c r="B1101" s="24">
        <v>3734</v>
      </c>
    </row>
    <row r="1102" spans="1:2">
      <c r="A1102" s="24" t="s">
        <v>2428</v>
      </c>
      <c r="B1102" s="24" t="s">
        <v>2429</v>
      </c>
    </row>
    <row r="1103" spans="1:2">
      <c r="A1103" s="24" t="s">
        <v>2430</v>
      </c>
      <c r="B1103" s="24">
        <v>10586</v>
      </c>
    </row>
    <row r="1104" spans="1:2">
      <c r="A1104" s="24" t="s">
        <v>2431</v>
      </c>
      <c r="B1104" s="24" t="s">
        <v>2432</v>
      </c>
    </row>
    <row r="1105" spans="1:2">
      <c r="A1105" s="24" t="s">
        <v>2433</v>
      </c>
      <c r="B1105" s="24" t="s">
        <v>2434</v>
      </c>
    </row>
    <row r="1106" spans="1:2">
      <c r="A1106" s="24" t="s">
        <v>2435</v>
      </c>
      <c r="B1106" s="24">
        <v>3737</v>
      </c>
    </row>
    <row r="1107" spans="1:2">
      <c r="A1107" s="24" t="s">
        <v>2436</v>
      </c>
      <c r="B1107" s="24">
        <v>3350</v>
      </c>
    </row>
    <row r="1108" spans="1:2">
      <c r="A1108" s="24" t="s">
        <v>2437</v>
      </c>
      <c r="B1108" s="24">
        <v>390</v>
      </c>
    </row>
    <row r="1109" spans="1:2">
      <c r="A1109" s="24" t="s">
        <v>2438</v>
      </c>
      <c r="B1109" s="24" t="s">
        <v>2439</v>
      </c>
    </row>
    <row r="1110" spans="1:2">
      <c r="A1110" s="24" t="s">
        <v>2440</v>
      </c>
      <c r="B1110" s="24" t="s">
        <v>2441</v>
      </c>
    </row>
    <row r="1111" spans="1:2">
      <c r="A1111" s="24" t="s">
        <v>2442</v>
      </c>
      <c r="B1111" s="24">
        <v>3738</v>
      </c>
    </row>
    <row r="1112" spans="1:2">
      <c r="A1112" s="24" t="s">
        <v>2443</v>
      </c>
      <c r="B1112" s="24">
        <v>10326</v>
      </c>
    </row>
    <row r="1113" spans="1:2">
      <c r="A1113" s="24" t="s">
        <v>2444</v>
      </c>
      <c r="B1113" s="24" t="s">
        <v>2445</v>
      </c>
    </row>
    <row r="1114" spans="1:2">
      <c r="A1114" s="24" t="s">
        <v>2446</v>
      </c>
      <c r="B1114" s="24">
        <v>391</v>
      </c>
    </row>
    <row r="1115" spans="1:2">
      <c r="A1115" s="24" t="s">
        <v>2447</v>
      </c>
      <c r="B1115" s="24">
        <v>3106</v>
      </c>
    </row>
    <row r="1116" spans="1:2">
      <c r="A1116" s="24" t="s">
        <v>2448</v>
      </c>
      <c r="B1116" s="24">
        <v>3739</v>
      </c>
    </row>
    <row r="1117" spans="1:2">
      <c r="A1117" s="24" t="s">
        <v>2449</v>
      </c>
      <c r="B1117" s="24">
        <v>3740</v>
      </c>
    </row>
    <row r="1118" spans="1:2">
      <c r="A1118" s="24" t="s">
        <v>2450</v>
      </c>
      <c r="B1118" s="24" t="s">
        <v>2451</v>
      </c>
    </row>
    <row r="1119" spans="1:2">
      <c r="A1119" s="24" t="s">
        <v>2452</v>
      </c>
      <c r="B1119" s="24">
        <v>392</v>
      </c>
    </row>
    <row r="1120" spans="1:2">
      <c r="A1120" s="24" t="s">
        <v>2453</v>
      </c>
      <c r="B1120" s="24" t="s">
        <v>2454</v>
      </c>
    </row>
    <row r="1121" spans="1:2">
      <c r="A1121" s="24" t="s">
        <v>2455</v>
      </c>
      <c r="B1121" s="24" t="s">
        <v>2456</v>
      </c>
    </row>
    <row r="1122" spans="1:2">
      <c r="A1122" s="24" t="s">
        <v>2457</v>
      </c>
      <c r="B1122" s="24">
        <v>10758</v>
      </c>
    </row>
    <row r="1123" spans="1:2">
      <c r="A1123" s="24" t="s">
        <v>2458</v>
      </c>
      <c r="B1123" s="24" t="s">
        <v>2459</v>
      </c>
    </row>
    <row r="1124" spans="1:2">
      <c r="A1124" s="24" t="s">
        <v>2460</v>
      </c>
      <c r="B1124" s="24" t="s">
        <v>2461</v>
      </c>
    </row>
    <row r="1125" spans="1:2">
      <c r="A1125" s="24" t="s">
        <v>2462</v>
      </c>
      <c r="B1125" s="24">
        <v>6778</v>
      </c>
    </row>
    <row r="1126" spans="1:2">
      <c r="A1126" s="24" t="s">
        <v>2463</v>
      </c>
      <c r="B1126" s="24" t="s">
        <v>2464</v>
      </c>
    </row>
    <row r="1127" spans="1:2">
      <c r="A1127" s="24" t="s">
        <v>2465</v>
      </c>
      <c r="B1127" s="24" t="s">
        <v>2466</v>
      </c>
    </row>
    <row r="1128" spans="1:2">
      <c r="A1128" s="24" t="s">
        <v>2467</v>
      </c>
      <c r="B1128" s="24" t="s">
        <v>2468</v>
      </c>
    </row>
    <row r="1129" spans="1:2">
      <c r="A1129" s="24" t="s">
        <v>2469</v>
      </c>
      <c r="B1129" s="24" t="s">
        <v>2470</v>
      </c>
    </row>
    <row r="1130" spans="1:2">
      <c r="A1130" s="24" t="s">
        <v>2471</v>
      </c>
      <c r="B1130" s="24">
        <v>3748</v>
      </c>
    </row>
    <row r="1131" spans="1:2">
      <c r="A1131" s="24" t="s">
        <v>2472</v>
      </c>
      <c r="B1131" s="24">
        <v>396</v>
      </c>
    </row>
    <row r="1132" spans="1:2">
      <c r="A1132" s="24" t="s">
        <v>2473</v>
      </c>
      <c r="B1132" s="24" t="s">
        <v>2474</v>
      </c>
    </row>
    <row r="1133" spans="1:2">
      <c r="A1133" s="24" t="s">
        <v>2475</v>
      </c>
      <c r="B1133" s="24" t="s">
        <v>2476</v>
      </c>
    </row>
    <row r="1134" spans="1:2">
      <c r="A1134" s="24" t="s">
        <v>2477</v>
      </c>
      <c r="B1134" s="24">
        <v>399</v>
      </c>
    </row>
    <row r="1135" spans="1:2">
      <c r="A1135" s="24" t="s">
        <v>2478</v>
      </c>
      <c r="B1135" s="24">
        <v>400</v>
      </c>
    </row>
    <row r="1136" spans="1:2">
      <c r="A1136" s="24" t="s">
        <v>2479</v>
      </c>
      <c r="B1136" s="24">
        <v>10249</v>
      </c>
    </row>
    <row r="1137" spans="1:2">
      <c r="A1137" s="24" t="s">
        <v>2480</v>
      </c>
      <c r="B1137" s="24">
        <v>3749</v>
      </c>
    </row>
    <row r="1138" spans="1:2">
      <c r="A1138" s="24" t="s">
        <v>2481</v>
      </c>
      <c r="B1138" s="24">
        <v>3750</v>
      </c>
    </row>
    <row r="1139" spans="1:2">
      <c r="A1139" s="24" t="s">
        <v>2482</v>
      </c>
      <c r="B1139" s="24" t="s">
        <v>2483</v>
      </c>
    </row>
    <row r="1140" spans="1:2">
      <c r="A1140" s="24" t="s">
        <v>2484</v>
      </c>
      <c r="B1140" s="24" t="s">
        <v>2485</v>
      </c>
    </row>
    <row r="1141" spans="1:2">
      <c r="A1141" s="24" t="s">
        <v>2486</v>
      </c>
      <c r="B1141" s="24" t="s">
        <v>2487</v>
      </c>
    </row>
    <row r="1142" spans="1:2">
      <c r="A1142" s="24" t="s">
        <v>2488</v>
      </c>
      <c r="B1142" s="24">
        <v>10601</v>
      </c>
    </row>
    <row r="1143" spans="1:2">
      <c r="A1143" s="24" t="s">
        <v>2489</v>
      </c>
      <c r="B1143" s="24" t="s">
        <v>2490</v>
      </c>
    </row>
    <row r="1144" spans="1:2">
      <c r="A1144" s="24" t="s">
        <v>2491</v>
      </c>
      <c r="B1144" s="24">
        <v>10602</v>
      </c>
    </row>
    <row r="1145" spans="1:2">
      <c r="A1145" s="24" t="s">
        <v>2492</v>
      </c>
      <c r="B1145" s="24" t="s">
        <v>2493</v>
      </c>
    </row>
    <row r="1146" spans="1:2">
      <c r="A1146" s="24" t="s">
        <v>2494</v>
      </c>
      <c r="B1146" s="24">
        <v>3757</v>
      </c>
    </row>
    <row r="1147" spans="1:2">
      <c r="A1147" s="24" t="s">
        <v>2495</v>
      </c>
      <c r="B1147" s="24">
        <v>10758</v>
      </c>
    </row>
    <row r="1148" spans="1:2">
      <c r="A1148" s="24" t="s">
        <v>2496</v>
      </c>
      <c r="B1148" s="24">
        <v>10604</v>
      </c>
    </row>
    <row r="1149" spans="1:2">
      <c r="A1149" s="24" t="s">
        <v>2497</v>
      </c>
      <c r="B1149" s="24">
        <v>3862</v>
      </c>
    </row>
    <row r="1150" spans="1:2">
      <c r="A1150" s="24" t="s">
        <v>2498</v>
      </c>
      <c r="B1150" s="24">
        <v>10605</v>
      </c>
    </row>
    <row r="1151" spans="1:2">
      <c r="A1151" s="24" t="s">
        <v>2499</v>
      </c>
      <c r="B1151" s="24" t="s">
        <v>2500</v>
      </c>
    </row>
    <row r="1152" spans="1:2">
      <c r="A1152" s="24" t="s">
        <v>2501</v>
      </c>
      <c r="B1152" s="24" t="s">
        <v>2502</v>
      </c>
    </row>
    <row r="1153" spans="1:2">
      <c r="A1153" s="24" t="s">
        <v>2503</v>
      </c>
      <c r="B1153" s="24">
        <v>637</v>
      </c>
    </row>
    <row r="1154" spans="1:2">
      <c r="A1154" s="24" t="s">
        <v>2504</v>
      </c>
      <c r="B1154" s="24">
        <v>806</v>
      </c>
    </row>
    <row r="1155" spans="1:2">
      <c r="A1155" s="24" t="s">
        <v>2505</v>
      </c>
      <c r="B1155" s="24" t="s">
        <v>2506</v>
      </c>
    </row>
    <row r="1156" spans="1:2">
      <c r="A1156" s="24" t="s">
        <v>2507</v>
      </c>
      <c r="B1156" s="24">
        <v>3759</v>
      </c>
    </row>
    <row r="1157" spans="1:2">
      <c r="A1157" s="24" t="s">
        <v>2508</v>
      </c>
      <c r="B1157" s="24" t="s">
        <v>2509</v>
      </c>
    </row>
    <row r="1158" spans="1:2">
      <c r="A1158" s="24" t="s">
        <v>4376</v>
      </c>
      <c r="B1158" s="24" t="s">
        <v>2510</v>
      </c>
    </row>
    <row r="1159" spans="1:2">
      <c r="A1159" s="24" t="s">
        <v>2511</v>
      </c>
      <c r="B1159" s="24">
        <v>3763</v>
      </c>
    </row>
    <row r="1160" spans="1:2">
      <c r="A1160" s="24" t="s">
        <v>2512</v>
      </c>
      <c r="B1160" s="24" t="s">
        <v>1870</v>
      </c>
    </row>
    <row r="1161" spans="1:2">
      <c r="A1161" s="24" t="s">
        <v>2513</v>
      </c>
      <c r="B1161" s="24">
        <v>684</v>
      </c>
    </row>
    <row r="1162" spans="1:2" ht="31.5">
      <c r="A1162" s="24" t="s">
        <v>2514</v>
      </c>
      <c r="B1162" s="24" t="s">
        <v>2515</v>
      </c>
    </row>
    <row r="1163" spans="1:2">
      <c r="A1163" s="24" t="s">
        <v>2516</v>
      </c>
      <c r="B1163" s="24">
        <v>4274</v>
      </c>
    </row>
    <row r="1164" spans="1:2">
      <c r="A1164" s="24" t="s">
        <v>2517</v>
      </c>
      <c r="B1164" s="24" t="s">
        <v>2518</v>
      </c>
    </row>
    <row r="1165" spans="1:2">
      <c r="A1165" s="24" t="s">
        <v>2519</v>
      </c>
      <c r="B1165" s="24" t="s">
        <v>2520</v>
      </c>
    </row>
    <row r="1166" spans="1:2">
      <c r="A1166" s="24" t="s">
        <v>2521</v>
      </c>
      <c r="B1166" s="24" t="s">
        <v>2522</v>
      </c>
    </row>
    <row r="1167" spans="1:2">
      <c r="A1167" s="24" t="s">
        <v>2523</v>
      </c>
      <c r="B1167" s="24">
        <v>9786</v>
      </c>
    </row>
    <row r="1168" spans="1:2">
      <c r="A1168" s="24" t="s">
        <v>2524</v>
      </c>
      <c r="B1168" s="24" t="s">
        <v>2525</v>
      </c>
    </row>
    <row r="1169" spans="1:2">
      <c r="A1169" s="24" t="s">
        <v>2526</v>
      </c>
      <c r="B1169" s="24">
        <v>3391</v>
      </c>
    </row>
    <row r="1170" spans="1:2">
      <c r="A1170" s="24" t="s">
        <v>2527</v>
      </c>
      <c r="B1170" s="24">
        <v>408</v>
      </c>
    </row>
    <row r="1171" spans="1:2">
      <c r="A1171" s="24" t="s">
        <v>2528</v>
      </c>
      <c r="B1171" s="24">
        <v>11119</v>
      </c>
    </row>
    <row r="1172" spans="1:2">
      <c r="A1172" s="24" t="s">
        <v>2529</v>
      </c>
      <c r="B1172" s="24">
        <v>414</v>
      </c>
    </row>
    <row r="1173" spans="1:2">
      <c r="A1173" s="24" t="s">
        <v>2530</v>
      </c>
      <c r="B1173" s="24" t="s">
        <v>2531</v>
      </c>
    </row>
    <row r="1174" spans="1:2">
      <c r="A1174" s="24" t="s">
        <v>2532</v>
      </c>
      <c r="B1174" s="24">
        <v>49</v>
      </c>
    </row>
    <row r="1175" spans="1:2">
      <c r="A1175" s="24" t="s">
        <v>2533</v>
      </c>
      <c r="B1175" s="24" t="s">
        <v>2534</v>
      </c>
    </row>
    <row r="1176" spans="1:2">
      <c r="A1176" s="24" t="s">
        <v>2535</v>
      </c>
      <c r="B1176" s="24" t="s">
        <v>2536</v>
      </c>
    </row>
    <row r="1177" spans="1:2">
      <c r="A1177" s="24" t="s">
        <v>2537</v>
      </c>
      <c r="B1177" s="24">
        <v>532</v>
      </c>
    </row>
    <row r="1178" spans="1:2">
      <c r="A1178" s="24" t="s">
        <v>2538</v>
      </c>
      <c r="B1178" s="24">
        <v>10916</v>
      </c>
    </row>
    <row r="1179" spans="1:2">
      <c r="A1179" s="24" t="s">
        <v>2539</v>
      </c>
      <c r="B1179" s="24" t="s">
        <v>2540</v>
      </c>
    </row>
    <row r="1180" spans="1:2">
      <c r="A1180" s="24" t="s">
        <v>2541</v>
      </c>
      <c r="B1180" s="24">
        <v>10387</v>
      </c>
    </row>
    <row r="1181" spans="1:2">
      <c r="A1181" s="24" t="s">
        <v>2542</v>
      </c>
      <c r="B1181" s="24" t="s">
        <v>2543</v>
      </c>
    </row>
    <row r="1182" spans="1:2">
      <c r="A1182" s="24" t="s">
        <v>2544</v>
      </c>
      <c r="B1182" s="24">
        <v>11064</v>
      </c>
    </row>
    <row r="1183" spans="1:2">
      <c r="A1183" s="24" t="s">
        <v>2545</v>
      </c>
      <c r="B1183" s="24">
        <v>3347</v>
      </c>
    </row>
    <row r="1184" spans="1:2">
      <c r="A1184" s="24" t="s">
        <v>2546</v>
      </c>
      <c r="B1184" s="24">
        <v>10742</v>
      </c>
    </row>
    <row r="1185" spans="1:2">
      <c r="A1185" s="24" t="s">
        <v>2547</v>
      </c>
      <c r="B1185" s="24" t="s">
        <v>2548</v>
      </c>
    </row>
    <row r="1186" spans="1:2">
      <c r="A1186" s="24" t="s">
        <v>2549</v>
      </c>
      <c r="B1186" s="24" t="s">
        <v>2550</v>
      </c>
    </row>
    <row r="1187" spans="1:2">
      <c r="A1187" s="24" t="s">
        <v>2551</v>
      </c>
      <c r="B1187" s="24">
        <v>6722</v>
      </c>
    </row>
    <row r="1188" spans="1:2">
      <c r="A1188" s="24" t="s">
        <v>2552</v>
      </c>
      <c r="B1188" s="24">
        <v>6796</v>
      </c>
    </row>
    <row r="1189" spans="1:2">
      <c r="A1189" s="24" t="s">
        <v>2553</v>
      </c>
      <c r="B1189" s="24" t="s">
        <v>2554</v>
      </c>
    </row>
    <row r="1190" spans="1:2" ht="31.5">
      <c r="A1190" s="24" t="s">
        <v>153</v>
      </c>
      <c r="B1190" s="24" t="s">
        <v>2555</v>
      </c>
    </row>
    <row r="1191" spans="1:2">
      <c r="A1191" s="24" t="s">
        <v>2556</v>
      </c>
      <c r="B1191" s="24">
        <v>6573</v>
      </c>
    </row>
    <row r="1192" spans="1:2">
      <c r="A1192" s="24" t="s">
        <v>2557</v>
      </c>
      <c r="B1192" s="24">
        <v>7233</v>
      </c>
    </row>
    <row r="1193" spans="1:2">
      <c r="A1193" s="24" t="s">
        <v>2558</v>
      </c>
      <c r="B1193" s="24">
        <v>3056</v>
      </c>
    </row>
    <row r="1194" spans="1:2">
      <c r="A1194" s="24" t="s">
        <v>2559</v>
      </c>
      <c r="B1194" s="24" t="s">
        <v>4377</v>
      </c>
    </row>
    <row r="1195" spans="1:2">
      <c r="A1195" s="24" t="s">
        <v>2560</v>
      </c>
      <c r="B1195" s="24" t="s">
        <v>2561</v>
      </c>
    </row>
    <row r="1196" spans="1:2">
      <c r="A1196" s="24" t="s">
        <v>2562</v>
      </c>
      <c r="B1196" s="24" t="s">
        <v>2563</v>
      </c>
    </row>
    <row r="1197" spans="1:2">
      <c r="A1197" s="24" t="s">
        <v>2564</v>
      </c>
      <c r="B1197" s="24" t="s">
        <v>2441</v>
      </c>
    </row>
    <row r="1198" spans="1:2">
      <c r="A1198" s="24" t="s">
        <v>2565</v>
      </c>
      <c r="B1198" s="24">
        <v>3781</v>
      </c>
    </row>
    <row r="1199" spans="1:2">
      <c r="A1199" s="24" t="s">
        <v>2566</v>
      </c>
      <c r="B1199" s="24" t="s">
        <v>2567</v>
      </c>
    </row>
    <row r="1200" spans="1:2">
      <c r="A1200" s="24" t="s">
        <v>2568</v>
      </c>
      <c r="B1200" s="24">
        <v>113</v>
      </c>
    </row>
    <row r="1201" spans="1:2">
      <c r="A1201" s="24" t="s">
        <v>2569</v>
      </c>
      <c r="B1201" s="24">
        <v>6726</v>
      </c>
    </row>
    <row r="1202" spans="1:2">
      <c r="A1202" s="24" t="s">
        <v>2570</v>
      </c>
      <c r="B1202" s="24" t="s">
        <v>2571</v>
      </c>
    </row>
    <row r="1203" spans="1:2">
      <c r="A1203" s="24" t="s">
        <v>2572</v>
      </c>
      <c r="B1203" s="24" t="s">
        <v>2573</v>
      </c>
    </row>
    <row r="1204" spans="1:2">
      <c r="A1204" s="24" t="s">
        <v>2574</v>
      </c>
      <c r="B1204" s="24" t="s">
        <v>2575</v>
      </c>
    </row>
    <row r="1205" spans="1:2">
      <c r="A1205" s="24" t="s">
        <v>2576</v>
      </c>
      <c r="B1205" s="24" t="s">
        <v>2577</v>
      </c>
    </row>
    <row r="1206" spans="1:2">
      <c r="A1206" s="24" t="s">
        <v>2578</v>
      </c>
      <c r="B1206" s="24" t="s">
        <v>2579</v>
      </c>
    </row>
    <row r="1207" spans="1:2">
      <c r="A1207" s="24" t="s">
        <v>2580</v>
      </c>
      <c r="B1207" s="24">
        <v>414</v>
      </c>
    </row>
    <row r="1208" spans="1:2">
      <c r="A1208" s="24" t="s">
        <v>2581</v>
      </c>
      <c r="B1208" s="24">
        <v>9823</v>
      </c>
    </row>
    <row r="1209" spans="1:2">
      <c r="A1209" s="24" t="s">
        <v>2582</v>
      </c>
      <c r="B1209" s="24">
        <v>3785</v>
      </c>
    </row>
    <row r="1210" spans="1:2">
      <c r="A1210" s="24" t="s">
        <v>2583</v>
      </c>
      <c r="B1210" s="24">
        <v>3786</v>
      </c>
    </row>
    <row r="1211" spans="1:2">
      <c r="A1211" s="24" t="s">
        <v>2584</v>
      </c>
      <c r="B1211" s="24">
        <v>418</v>
      </c>
    </row>
    <row r="1212" spans="1:2">
      <c r="A1212" s="24" t="s">
        <v>2585</v>
      </c>
      <c r="B1212" s="24">
        <v>6460</v>
      </c>
    </row>
    <row r="1213" spans="1:2">
      <c r="A1213" s="24" t="s">
        <v>2586</v>
      </c>
      <c r="B1213" s="24" t="s">
        <v>2587</v>
      </c>
    </row>
    <row r="1214" spans="1:2">
      <c r="A1214" s="24" t="s">
        <v>2588</v>
      </c>
      <c r="B1214" s="24" t="s">
        <v>2589</v>
      </c>
    </row>
    <row r="1215" spans="1:2">
      <c r="A1215" s="24" t="s">
        <v>2590</v>
      </c>
      <c r="B1215" s="24">
        <v>10626</v>
      </c>
    </row>
    <row r="1216" spans="1:2">
      <c r="A1216" s="24" t="s">
        <v>2591</v>
      </c>
      <c r="B1216" s="24">
        <v>415</v>
      </c>
    </row>
    <row r="1217" spans="1:2">
      <c r="A1217" s="24" t="s">
        <v>2592</v>
      </c>
      <c r="B1217" s="24">
        <v>3787</v>
      </c>
    </row>
    <row r="1218" spans="1:2">
      <c r="A1218" s="24" t="s">
        <v>2593</v>
      </c>
      <c r="B1218" s="24" t="s">
        <v>2594</v>
      </c>
    </row>
    <row r="1219" spans="1:2">
      <c r="A1219" s="24" t="s">
        <v>2595</v>
      </c>
      <c r="B1219" s="24" t="s">
        <v>2596</v>
      </c>
    </row>
    <row r="1220" spans="1:2">
      <c r="A1220" s="24" t="s">
        <v>2597</v>
      </c>
      <c r="B1220" s="24" t="s">
        <v>2598</v>
      </c>
    </row>
    <row r="1221" spans="1:2">
      <c r="A1221" s="24" t="s">
        <v>2599</v>
      </c>
      <c r="B1221" s="24" t="s">
        <v>2600</v>
      </c>
    </row>
    <row r="1222" spans="1:2">
      <c r="A1222" s="24" t="s">
        <v>2601</v>
      </c>
      <c r="B1222" s="24" t="s">
        <v>2602</v>
      </c>
    </row>
    <row r="1223" spans="1:2">
      <c r="A1223" s="24" t="s">
        <v>2603</v>
      </c>
      <c r="B1223" s="24" t="s">
        <v>2604</v>
      </c>
    </row>
    <row r="1224" spans="1:2">
      <c r="A1224" s="24" t="s">
        <v>2605</v>
      </c>
      <c r="B1224" s="24" t="s">
        <v>2606</v>
      </c>
    </row>
    <row r="1225" spans="1:2">
      <c r="A1225" s="24" t="s">
        <v>2607</v>
      </c>
      <c r="B1225" s="24" t="s">
        <v>2608</v>
      </c>
    </row>
    <row r="1226" spans="1:2">
      <c r="A1226" s="24" t="s">
        <v>2609</v>
      </c>
      <c r="B1226" s="24">
        <v>417</v>
      </c>
    </row>
    <row r="1227" spans="1:2">
      <c r="A1227" s="24" t="s">
        <v>2610</v>
      </c>
      <c r="B1227" s="24" t="s">
        <v>2611</v>
      </c>
    </row>
    <row r="1228" spans="1:2">
      <c r="A1228" s="24" t="s">
        <v>2612</v>
      </c>
      <c r="B1228" s="24" t="s">
        <v>2613</v>
      </c>
    </row>
    <row r="1229" spans="1:2">
      <c r="A1229" s="24" t="s">
        <v>2614</v>
      </c>
      <c r="B1229" s="24" t="s">
        <v>2615</v>
      </c>
    </row>
    <row r="1230" spans="1:2">
      <c r="A1230" s="24" t="s">
        <v>2616</v>
      </c>
      <c r="B1230" s="24" t="s">
        <v>2617</v>
      </c>
    </row>
    <row r="1231" spans="1:2">
      <c r="A1231" s="24" t="s">
        <v>2618</v>
      </c>
      <c r="B1231" s="24">
        <v>6706</v>
      </c>
    </row>
    <row r="1232" spans="1:2">
      <c r="A1232" s="24" t="s">
        <v>2619</v>
      </c>
      <c r="B1232" s="24">
        <v>3795</v>
      </c>
    </row>
    <row r="1233" spans="1:2">
      <c r="A1233" s="24" t="s">
        <v>2620</v>
      </c>
      <c r="B1233" s="24" t="s">
        <v>2621</v>
      </c>
    </row>
    <row r="1234" spans="1:2">
      <c r="A1234" s="24" t="s">
        <v>2622</v>
      </c>
      <c r="B1234" s="24" t="s">
        <v>2623</v>
      </c>
    </row>
    <row r="1235" spans="1:2">
      <c r="A1235" s="24" t="s">
        <v>2624</v>
      </c>
      <c r="B1235" s="24">
        <v>7233</v>
      </c>
    </row>
    <row r="1236" spans="1:2">
      <c r="A1236" s="24" t="s">
        <v>2625</v>
      </c>
      <c r="B1236" s="24" t="s">
        <v>2626</v>
      </c>
    </row>
    <row r="1237" spans="1:2">
      <c r="A1237" s="24" t="s">
        <v>2627</v>
      </c>
      <c r="B1237" s="24">
        <v>4100</v>
      </c>
    </row>
    <row r="1238" spans="1:2">
      <c r="A1238" s="24" t="s">
        <v>2628</v>
      </c>
      <c r="B1238" s="24">
        <v>3967</v>
      </c>
    </row>
    <row r="1239" spans="1:2">
      <c r="A1239" s="24" t="s">
        <v>2629</v>
      </c>
      <c r="B1239" s="24">
        <v>418</v>
      </c>
    </row>
    <row r="1240" spans="1:2">
      <c r="A1240" s="24" t="s">
        <v>2630</v>
      </c>
      <c r="B1240" s="24" t="s">
        <v>2631</v>
      </c>
    </row>
    <row r="1241" spans="1:2">
      <c r="A1241" s="24" t="s">
        <v>2632</v>
      </c>
      <c r="B1241" s="24" t="s">
        <v>2633</v>
      </c>
    </row>
    <row r="1242" spans="1:2">
      <c r="A1242" s="24" t="s">
        <v>2634</v>
      </c>
      <c r="B1242" s="24">
        <v>7372</v>
      </c>
    </row>
    <row r="1243" spans="1:2">
      <c r="A1243" s="24" t="s">
        <v>2635</v>
      </c>
      <c r="B1243" s="24">
        <v>133</v>
      </c>
    </row>
    <row r="1244" spans="1:2">
      <c r="A1244" s="24" t="s">
        <v>4378</v>
      </c>
      <c r="B1244" s="24">
        <v>10650</v>
      </c>
    </row>
    <row r="1245" spans="1:2">
      <c r="A1245" s="24" t="s">
        <v>2636</v>
      </c>
      <c r="B1245" s="24" t="s">
        <v>2637</v>
      </c>
    </row>
    <row r="1246" spans="1:2">
      <c r="A1246" s="24" t="s">
        <v>2638</v>
      </c>
      <c r="B1246" s="24" t="s">
        <v>2639</v>
      </c>
    </row>
    <row r="1247" spans="1:2">
      <c r="A1247" s="24" t="s">
        <v>2640</v>
      </c>
      <c r="B1247" s="24">
        <v>10602</v>
      </c>
    </row>
    <row r="1248" spans="1:2">
      <c r="A1248" s="24" t="s">
        <v>2641</v>
      </c>
      <c r="B1248" s="24">
        <v>276</v>
      </c>
    </row>
    <row r="1249" spans="1:2">
      <c r="A1249" s="24" t="s">
        <v>2642</v>
      </c>
      <c r="B1249" s="24">
        <v>7194</v>
      </c>
    </row>
    <row r="1250" spans="1:2">
      <c r="A1250" s="24" t="s">
        <v>2643</v>
      </c>
      <c r="B1250" s="24">
        <v>7385</v>
      </c>
    </row>
    <row r="1251" spans="1:2">
      <c r="A1251" s="24" t="s">
        <v>2644</v>
      </c>
      <c r="B1251" s="24" t="s">
        <v>2645</v>
      </c>
    </row>
    <row r="1252" spans="1:2">
      <c r="A1252" s="24" t="s">
        <v>2646</v>
      </c>
      <c r="B1252" s="24">
        <v>6722</v>
      </c>
    </row>
    <row r="1253" spans="1:2">
      <c r="A1253" s="24" t="s">
        <v>2647</v>
      </c>
      <c r="B1253" s="24">
        <v>421</v>
      </c>
    </row>
    <row r="1254" spans="1:2">
      <c r="A1254" s="24" t="s">
        <v>2648</v>
      </c>
      <c r="B1254" s="24">
        <v>6706</v>
      </c>
    </row>
    <row r="1255" spans="1:2" ht="31.5">
      <c r="A1255" s="24" t="s">
        <v>2649</v>
      </c>
      <c r="B1255" s="24" t="s">
        <v>2650</v>
      </c>
    </row>
    <row r="1256" spans="1:2">
      <c r="A1256" s="24" t="s">
        <v>2651</v>
      </c>
      <c r="B1256" s="24">
        <v>683</v>
      </c>
    </row>
    <row r="1257" spans="1:2">
      <c r="A1257" s="24" t="s">
        <v>2652</v>
      </c>
      <c r="B1257" s="24">
        <v>133</v>
      </c>
    </row>
    <row r="1258" spans="1:2">
      <c r="A1258" s="24" t="s">
        <v>4379</v>
      </c>
      <c r="B1258" s="24">
        <v>4020</v>
      </c>
    </row>
    <row r="1259" spans="1:2">
      <c r="A1259" s="24" t="s">
        <v>4380</v>
      </c>
      <c r="B1259" s="24" t="s">
        <v>2654</v>
      </c>
    </row>
    <row r="1260" spans="1:2">
      <c r="A1260" s="24" t="s">
        <v>2655</v>
      </c>
      <c r="B1260" s="24" t="s">
        <v>2656</v>
      </c>
    </row>
    <row r="1261" spans="1:2">
      <c r="A1261" s="24" t="s">
        <v>2657</v>
      </c>
      <c r="B1261" s="24">
        <v>6643</v>
      </c>
    </row>
    <row r="1262" spans="1:2">
      <c r="A1262" s="24" t="s">
        <v>2658</v>
      </c>
      <c r="B1262" s="24">
        <v>7</v>
      </c>
    </row>
    <row r="1263" spans="1:2">
      <c r="A1263" s="24" t="s">
        <v>2659</v>
      </c>
      <c r="B1263" s="24" t="s">
        <v>2660</v>
      </c>
    </row>
    <row r="1264" spans="1:2">
      <c r="A1264" s="24" t="s">
        <v>2661</v>
      </c>
      <c r="B1264" s="24">
        <v>6234</v>
      </c>
    </row>
    <row r="1265" spans="1:2">
      <c r="A1265" s="24" t="s">
        <v>2662</v>
      </c>
      <c r="B1265" s="24">
        <v>6799</v>
      </c>
    </row>
    <row r="1266" spans="1:2">
      <c r="A1266" s="24" t="s">
        <v>2663</v>
      </c>
      <c r="B1266" s="24">
        <v>3797</v>
      </c>
    </row>
    <row r="1267" spans="1:2">
      <c r="A1267" s="24" t="s">
        <v>2664</v>
      </c>
      <c r="B1267" s="24" t="s">
        <v>2665</v>
      </c>
    </row>
    <row r="1268" spans="1:2">
      <c r="A1268" s="24" t="s">
        <v>2666</v>
      </c>
      <c r="B1268" s="24" t="s">
        <v>2667</v>
      </c>
    </row>
    <row r="1269" spans="1:2" ht="31.5">
      <c r="A1269" s="24" t="s">
        <v>2668</v>
      </c>
      <c r="B1269" s="24" t="s">
        <v>2669</v>
      </c>
    </row>
    <row r="1270" spans="1:2">
      <c r="A1270" s="24" t="s">
        <v>2670</v>
      </c>
      <c r="B1270" s="24">
        <v>635</v>
      </c>
    </row>
    <row r="1271" spans="1:2" ht="31.5">
      <c r="A1271" s="24" t="s">
        <v>107</v>
      </c>
      <c r="B1271" s="24">
        <v>423</v>
      </c>
    </row>
    <row r="1272" spans="1:2">
      <c r="A1272" s="24" t="s">
        <v>2671</v>
      </c>
      <c r="B1272" s="24" t="s">
        <v>2672</v>
      </c>
    </row>
    <row r="1273" spans="1:2">
      <c r="A1273" s="24" t="s">
        <v>2673</v>
      </c>
      <c r="B1273" s="24" t="s">
        <v>2674</v>
      </c>
    </row>
    <row r="1274" spans="1:2">
      <c r="A1274" s="24" t="s">
        <v>2675</v>
      </c>
      <c r="B1274" s="24">
        <v>6835</v>
      </c>
    </row>
    <row r="1275" spans="1:2">
      <c r="A1275" s="24" t="s">
        <v>2676</v>
      </c>
      <c r="B1275" s="24">
        <v>6836</v>
      </c>
    </row>
    <row r="1276" spans="1:2">
      <c r="A1276" s="24" t="s">
        <v>2677</v>
      </c>
      <c r="B1276" s="24">
        <v>310</v>
      </c>
    </row>
    <row r="1277" spans="1:2">
      <c r="A1277" s="24" t="s">
        <v>2678</v>
      </c>
      <c r="B1277" s="24">
        <v>6334</v>
      </c>
    </row>
    <row r="1278" spans="1:2">
      <c r="A1278" s="24" t="s">
        <v>2679</v>
      </c>
      <c r="B1278" s="24">
        <v>3802</v>
      </c>
    </row>
    <row r="1279" spans="1:2">
      <c r="A1279" s="24" t="s">
        <v>2680</v>
      </c>
      <c r="B1279" s="24">
        <v>6837</v>
      </c>
    </row>
    <row r="1280" spans="1:2">
      <c r="A1280" s="24" t="s">
        <v>4381</v>
      </c>
      <c r="B1280" s="24">
        <v>424</v>
      </c>
    </row>
    <row r="1281" spans="1:2">
      <c r="A1281" s="24" t="s">
        <v>2681</v>
      </c>
      <c r="B1281" s="24">
        <v>3803</v>
      </c>
    </row>
    <row r="1282" spans="1:2">
      <c r="A1282" s="24" t="s">
        <v>2682</v>
      </c>
      <c r="B1282" s="24">
        <v>10670</v>
      </c>
    </row>
    <row r="1283" spans="1:2">
      <c r="A1283" s="24" t="s">
        <v>2683</v>
      </c>
      <c r="B1283" s="24">
        <v>220</v>
      </c>
    </row>
    <row r="1284" spans="1:2">
      <c r="A1284" s="24" t="s">
        <v>2684</v>
      </c>
      <c r="B1284" s="24" t="s">
        <v>2468</v>
      </c>
    </row>
    <row r="1285" spans="1:2">
      <c r="A1285" s="24" t="s">
        <v>2685</v>
      </c>
      <c r="B1285" s="24">
        <v>3804</v>
      </c>
    </row>
    <row r="1286" spans="1:2">
      <c r="A1286" s="24" t="s">
        <v>2686</v>
      </c>
      <c r="B1286" s="24">
        <v>6568</v>
      </c>
    </row>
    <row r="1287" spans="1:2">
      <c r="A1287" s="24" t="s">
        <v>2687</v>
      </c>
      <c r="B1287" s="24">
        <v>137</v>
      </c>
    </row>
    <row r="1288" spans="1:2">
      <c r="A1288" s="24" t="s">
        <v>2688</v>
      </c>
      <c r="B1288" s="24">
        <v>6274</v>
      </c>
    </row>
    <row r="1289" spans="1:2">
      <c r="A1289" s="24" t="s">
        <v>2689</v>
      </c>
      <c r="B1289" s="24">
        <v>6838</v>
      </c>
    </row>
    <row r="1290" spans="1:2">
      <c r="A1290" s="24" t="s">
        <v>2690</v>
      </c>
      <c r="B1290" s="24" t="s">
        <v>2691</v>
      </c>
    </row>
    <row r="1291" spans="1:2">
      <c r="A1291" s="24" t="s">
        <v>2692</v>
      </c>
      <c r="B1291" s="24" t="s">
        <v>2693</v>
      </c>
    </row>
    <row r="1292" spans="1:2">
      <c r="A1292" s="24" t="s">
        <v>2694</v>
      </c>
      <c r="B1292" s="24" t="s">
        <v>1694</v>
      </c>
    </row>
    <row r="1293" spans="1:2">
      <c r="A1293" s="24" t="s">
        <v>2695</v>
      </c>
      <c r="B1293" s="24">
        <v>7194</v>
      </c>
    </row>
    <row r="1294" spans="1:2">
      <c r="A1294" s="24" t="s">
        <v>2696</v>
      </c>
      <c r="B1294" s="24">
        <v>6668</v>
      </c>
    </row>
    <row r="1295" spans="1:2">
      <c r="A1295" s="24" t="s">
        <v>2697</v>
      </c>
      <c r="B1295" s="24">
        <v>4333</v>
      </c>
    </row>
    <row r="1296" spans="1:2">
      <c r="A1296" s="24" t="s">
        <v>2698</v>
      </c>
      <c r="B1296" s="24">
        <v>10525</v>
      </c>
    </row>
    <row r="1297" spans="1:2">
      <c r="A1297" s="24" t="s">
        <v>2699</v>
      </c>
      <c r="B1297" s="24">
        <v>425</v>
      </c>
    </row>
    <row r="1298" spans="1:2">
      <c r="A1298" s="24" t="s">
        <v>2700</v>
      </c>
      <c r="B1298" s="24">
        <v>10520</v>
      </c>
    </row>
    <row r="1299" spans="1:2">
      <c r="A1299" s="24" t="s">
        <v>2701</v>
      </c>
      <c r="B1299" s="24">
        <v>10664</v>
      </c>
    </row>
    <row r="1300" spans="1:2">
      <c r="A1300" s="24" t="s">
        <v>2702</v>
      </c>
      <c r="B1300" s="24" t="s">
        <v>2637</v>
      </c>
    </row>
    <row r="1301" spans="1:2">
      <c r="A1301" s="24" t="s">
        <v>2703</v>
      </c>
      <c r="B1301" s="24">
        <v>10202</v>
      </c>
    </row>
    <row r="1302" spans="1:2">
      <c r="A1302" s="24" t="s">
        <v>2704</v>
      </c>
      <c r="B1302" s="24" t="s">
        <v>2705</v>
      </c>
    </row>
    <row r="1303" spans="1:2">
      <c r="A1303" s="24" t="s">
        <v>2706</v>
      </c>
      <c r="B1303" s="24">
        <v>10665</v>
      </c>
    </row>
    <row r="1304" spans="1:2">
      <c r="A1304" s="24" t="s">
        <v>2707</v>
      </c>
      <c r="B1304" s="24" t="s">
        <v>2708</v>
      </c>
    </row>
    <row r="1305" spans="1:2">
      <c r="A1305" s="24" t="s">
        <v>2709</v>
      </c>
      <c r="B1305" s="24" t="s">
        <v>2710</v>
      </c>
    </row>
    <row r="1306" spans="1:2">
      <c r="A1306" s="24" t="s">
        <v>2711</v>
      </c>
      <c r="B1306" s="24" t="s">
        <v>2712</v>
      </c>
    </row>
    <row r="1307" spans="1:2">
      <c r="A1307" s="24" t="s">
        <v>2713</v>
      </c>
      <c r="B1307" s="24" t="s">
        <v>2714</v>
      </c>
    </row>
    <row r="1308" spans="1:2">
      <c r="A1308" s="24" t="s">
        <v>2715</v>
      </c>
      <c r="B1308" s="24">
        <v>773</v>
      </c>
    </row>
    <row r="1309" spans="1:2">
      <c r="A1309" s="24" t="s">
        <v>2716</v>
      </c>
      <c r="B1309" s="24">
        <v>10668</v>
      </c>
    </row>
    <row r="1310" spans="1:2">
      <c r="A1310" s="24" t="s">
        <v>2717</v>
      </c>
      <c r="B1310" s="24">
        <v>3807</v>
      </c>
    </row>
    <row r="1311" spans="1:2">
      <c r="A1311" s="24" t="s">
        <v>2718</v>
      </c>
      <c r="B1311" s="24">
        <v>10669</v>
      </c>
    </row>
    <row r="1312" spans="1:2">
      <c r="A1312" s="24" t="s">
        <v>2719</v>
      </c>
      <c r="B1312" s="24">
        <v>3885</v>
      </c>
    </row>
    <row r="1313" spans="1:2">
      <c r="A1313" s="24" t="s">
        <v>2720</v>
      </c>
      <c r="B1313" s="24">
        <v>527</v>
      </c>
    </row>
    <row r="1314" spans="1:2">
      <c r="A1314" s="24" t="s">
        <v>2721</v>
      </c>
      <c r="B1314" s="24">
        <v>10944</v>
      </c>
    </row>
    <row r="1315" spans="1:2">
      <c r="A1315" s="24" t="s">
        <v>2722</v>
      </c>
      <c r="B1315" s="24">
        <v>10977</v>
      </c>
    </row>
    <row r="1316" spans="1:2">
      <c r="A1316" s="24" t="s">
        <v>2723</v>
      </c>
      <c r="B1316" s="24" t="s">
        <v>2724</v>
      </c>
    </row>
    <row r="1317" spans="1:2">
      <c r="A1317" s="24" t="s">
        <v>2725</v>
      </c>
      <c r="B1317" s="24">
        <v>10751</v>
      </c>
    </row>
    <row r="1318" spans="1:2">
      <c r="A1318" s="24" t="s">
        <v>2726</v>
      </c>
      <c r="B1318" s="24" t="s">
        <v>2727</v>
      </c>
    </row>
    <row r="1319" spans="1:2">
      <c r="A1319" s="24" t="s">
        <v>2728</v>
      </c>
      <c r="B1319" s="24">
        <v>6240</v>
      </c>
    </row>
    <row r="1320" spans="1:2">
      <c r="A1320" s="24" t="s">
        <v>2729</v>
      </c>
      <c r="B1320" s="24">
        <v>3808</v>
      </c>
    </row>
    <row r="1321" spans="1:2">
      <c r="A1321" s="24" t="s">
        <v>2730</v>
      </c>
      <c r="B1321" s="24">
        <v>3809</v>
      </c>
    </row>
    <row r="1322" spans="1:2">
      <c r="A1322" s="24" t="s">
        <v>2731</v>
      </c>
      <c r="B1322" s="24" t="s">
        <v>2732</v>
      </c>
    </row>
    <row r="1323" spans="1:2">
      <c r="A1323" s="24" t="s">
        <v>2733</v>
      </c>
      <c r="B1323" s="24">
        <v>10769</v>
      </c>
    </row>
    <row r="1324" spans="1:2">
      <c r="A1324" s="24" t="s">
        <v>2734</v>
      </c>
      <c r="B1324" s="24" t="s">
        <v>2735</v>
      </c>
    </row>
    <row r="1325" spans="1:2">
      <c r="A1325" s="24" t="s">
        <v>2736</v>
      </c>
      <c r="B1325" s="24">
        <v>6848</v>
      </c>
    </row>
    <row r="1326" spans="1:2">
      <c r="A1326" s="24" t="s">
        <v>2737</v>
      </c>
      <c r="B1326" s="24" t="s">
        <v>2738</v>
      </c>
    </row>
    <row r="1327" spans="1:2">
      <c r="A1327" s="24" t="s">
        <v>2739</v>
      </c>
      <c r="B1327" s="24">
        <v>6850</v>
      </c>
    </row>
    <row r="1328" spans="1:2">
      <c r="A1328" s="24" t="s">
        <v>2740</v>
      </c>
      <c r="B1328" s="24" t="s">
        <v>2741</v>
      </c>
    </row>
    <row r="1329" spans="1:2">
      <c r="A1329" s="24" t="s">
        <v>2742</v>
      </c>
      <c r="B1329" s="24" t="s">
        <v>2743</v>
      </c>
    </row>
    <row r="1330" spans="1:2">
      <c r="A1330" s="24" t="s">
        <v>2744</v>
      </c>
      <c r="B1330" s="24" t="s">
        <v>2745</v>
      </c>
    </row>
    <row r="1331" spans="1:2">
      <c r="A1331" s="24" t="s">
        <v>2746</v>
      </c>
      <c r="B1331" s="24" t="s">
        <v>2747</v>
      </c>
    </row>
    <row r="1332" spans="1:2">
      <c r="A1332" s="24" t="s">
        <v>2748</v>
      </c>
      <c r="B1332" s="24">
        <v>7083</v>
      </c>
    </row>
    <row r="1333" spans="1:2">
      <c r="A1333" s="24" t="s">
        <v>2749</v>
      </c>
      <c r="B1333" s="24">
        <v>3859</v>
      </c>
    </row>
    <row r="1334" spans="1:2">
      <c r="A1334" s="24" t="s">
        <v>2750</v>
      </c>
      <c r="B1334" s="24">
        <v>10527</v>
      </c>
    </row>
    <row r="1335" spans="1:2">
      <c r="A1335" s="24" t="s">
        <v>2751</v>
      </c>
      <c r="B1335" s="24">
        <v>4099</v>
      </c>
    </row>
    <row r="1336" spans="1:2">
      <c r="A1336" s="24" t="s">
        <v>2752</v>
      </c>
      <c r="B1336" s="24" t="s">
        <v>2753</v>
      </c>
    </row>
    <row r="1337" spans="1:2">
      <c r="A1337" s="24" t="s">
        <v>2754</v>
      </c>
      <c r="B1337" s="24" t="s">
        <v>2755</v>
      </c>
    </row>
    <row r="1338" spans="1:2">
      <c r="A1338" s="24" t="s">
        <v>2756</v>
      </c>
      <c r="B1338" s="24">
        <v>3829</v>
      </c>
    </row>
    <row r="1339" spans="1:2">
      <c r="A1339" s="24" t="s">
        <v>2757</v>
      </c>
      <c r="B1339" s="24" t="s">
        <v>2758</v>
      </c>
    </row>
    <row r="1340" spans="1:2">
      <c r="A1340" s="24" t="s">
        <v>2759</v>
      </c>
      <c r="B1340" s="24" t="s">
        <v>2760</v>
      </c>
    </row>
    <row r="1341" spans="1:2">
      <c r="A1341" s="24" t="s">
        <v>2761</v>
      </c>
      <c r="B1341" s="24" t="s">
        <v>2762</v>
      </c>
    </row>
    <row r="1342" spans="1:2">
      <c r="A1342" s="24" t="s">
        <v>2763</v>
      </c>
      <c r="B1342" s="24">
        <v>4016</v>
      </c>
    </row>
    <row r="1343" spans="1:2">
      <c r="A1343" s="24" t="s">
        <v>2764</v>
      </c>
      <c r="B1343" s="24">
        <v>10683</v>
      </c>
    </row>
    <row r="1344" spans="1:2">
      <c r="A1344" s="24" t="s">
        <v>2765</v>
      </c>
      <c r="B1344" s="24" t="s">
        <v>2766</v>
      </c>
    </row>
    <row r="1345" spans="1:2">
      <c r="A1345" s="24" t="s">
        <v>2767</v>
      </c>
      <c r="B1345" s="24" t="s">
        <v>2768</v>
      </c>
    </row>
    <row r="1346" spans="1:2">
      <c r="A1346" s="24" t="s">
        <v>2769</v>
      </c>
      <c r="B1346" s="24">
        <v>3809</v>
      </c>
    </row>
    <row r="1347" spans="1:2">
      <c r="A1347" s="24" t="s">
        <v>2770</v>
      </c>
      <c r="B1347" s="24">
        <v>10684</v>
      </c>
    </row>
    <row r="1348" spans="1:2">
      <c r="A1348" s="24" t="s">
        <v>2771</v>
      </c>
      <c r="B1348" s="24">
        <v>10437</v>
      </c>
    </row>
    <row r="1349" spans="1:2">
      <c r="A1349" s="24" t="s">
        <v>2772</v>
      </c>
      <c r="B1349" s="24">
        <v>3833</v>
      </c>
    </row>
    <row r="1350" spans="1:2">
      <c r="A1350" s="24" t="s">
        <v>2773</v>
      </c>
      <c r="B1350" s="24">
        <v>3804</v>
      </c>
    </row>
    <row r="1351" spans="1:2">
      <c r="A1351" s="24" t="s">
        <v>2774</v>
      </c>
      <c r="B1351" s="24">
        <v>3834</v>
      </c>
    </row>
    <row r="1352" spans="1:2">
      <c r="A1352" s="24" t="s">
        <v>2775</v>
      </c>
      <c r="B1352" s="24" t="s">
        <v>2776</v>
      </c>
    </row>
    <row r="1353" spans="1:2" ht="47.25">
      <c r="A1353" s="24" t="s">
        <v>2777</v>
      </c>
      <c r="B1353" s="24" t="s">
        <v>2778</v>
      </c>
    </row>
    <row r="1354" spans="1:2">
      <c r="A1354" s="24" t="s">
        <v>2779</v>
      </c>
      <c r="B1354" s="24">
        <v>4311</v>
      </c>
    </row>
    <row r="1355" spans="1:2">
      <c r="A1355" s="24" t="s">
        <v>2780</v>
      </c>
      <c r="B1355" s="24" t="s">
        <v>2781</v>
      </c>
    </row>
    <row r="1356" spans="1:2">
      <c r="A1356" s="24" t="s">
        <v>2782</v>
      </c>
      <c r="B1356" s="24" t="s">
        <v>2783</v>
      </c>
    </row>
    <row r="1357" spans="1:2">
      <c r="A1357" s="24" t="s">
        <v>2784</v>
      </c>
      <c r="B1357" s="24">
        <v>3835</v>
      </c>
    </row>
    <row r="1358" spans="1:2">
      <c r="A1358" s="24" t="s">
        <v>2785</v>
      </c>
      <c r="B1358" s="24" t="s">
        <v>1173</v>
      </c>
    </row>
    <row r="1359" spans="1:2">
      <c r="A1359" s="24" t="s">
        <v>2786</v>
      </c>
      <c r="B1359" s="24">
        <v>3836</v>
      </c>
    </row>
    <row r="1360" spans="1:2">
      <c r="A1360" s="24" t="s">
        <v>2787</v>
      </c>
      <c r="B1360" s="24" t="s">
        <v>2788</v>
      </c>
    </row>
    <row r="1361" spans="1:2">
      <c r="A1361" s="24" t="s">
        <v>2789</v>
      </c>
      <c r="B1361" s="24" t="s">
        <v>2790</v>
      </c>
    </row>
    <row r="1362" spans="1:2">
      <c r="A1362" s="24" t="s">
        <v>2791</v>
      </c>
      <c r="B1362" s="24" t="s">
        <v>2792</v>
      </c>
    </row>
    <row r="1363" spans="1:2">
      <c r="A1363" s="24" t="s">
        <v>2793</v>
      </c>
      <c r="B1363" s="24" t="s">
        <v>2794</v>
      </c>
    </row>
    <row r="1364" spans="1:2">
      <c r="A1364" s="24" t="s">
        <v>2795</v>
      </c>
      <c r="B1364" s="24" t="s">
        <v>2796</v>
      </c>
    </row>
    <row r="1365" spans="1:2">
      <c r="A1365" s="24" t="s">
        <v>2797</v>
      </c>
      <c r="B1365" s="24">
        <v>6549</v>
      </c>
    </row>
    <row r="1366" spans="1:2">
      <c r="A1366" s="24" t="s">
        <v>2798</v>
      </c>
      <c r="B1366" s="24" t="s">
        <v>2799</v>
      </c>
    </row>
    <row r="1367" spans="1:2">
      <c r="A1367" s="24" t="s">
        <v>2800</v>
      </c>
      <c r="B1367" s="24" t="s">
        <v>2801</v>
      </c>
    </row>
    <row r="1368" spans="1:2">
      <c r="A1368" s="24" t="s">
        <v>2802</v>
      </c>
      <c r="B1368" s="24" t="s">
        <v>2803</v>
      </c>
    </row>
    <row r="1369" spans="1:2">
      <c r="A1369" s="24" t="s">
        <v>2804</v>
      </c>
      <c r="B1369" s="24" t="s">
        <v>2805</v>
      </c>
    </row>
    <row r="1370" spans="1:2">
      <c r="A1370" s="24" t="s">
        <v>2806</v>
      </c>
      <c r="B1370" s="24">
        <v>6861</v>
      </c>
    </row>
    <row r="1371" spans="1:2">
      <c r="A1371" s="24" t="s">
        <v>2807</v>
      </c>
      <c r="B1371" s="24">
        <v>3839</v>
      </c>
    </row>
    <row r="1372" spans="1:2">
      <c r="A1372" s="24" t="s">
        <v>2808</v>
      </c>
      <c r="B1372" s="24">
        <v>10694</v>
      </c>
    </row>
    <row r="1373" spans="1:2">
      <c r="A1373" s="24" t="s">
        <v>2809</v>
      </c>
      <c r="B1373" s="24">
        <v>4362</v>
      </c>
    </row>
    <row r="1374" spans="1:2">
      <c r="A1374" s="24" t="s">
        <v>2810</v>
      </c>
      <c r="B1374" s="24" t="s">
        <v>2401</v>
      </c>
    </row>
    <row r="1375" spans="1:2">
      <c r="A1375" s="24" t="s">
        <v>2811</v>
      </c>
      <c r="B1375" s="24">
        <v>10695</v>
      </c>
    </row>
    <row r="1376" spans="1:2">
      <c r="A1376" s="24" t="s">
        <v>2812</v>
      </c>
      <c r="B1376" s="24" t="s">
        <v>2813</v>
      </c>
    </row>
    <row r="1377" spans="1:2">
      <c r="A1377" s="24" t="s">
        <v>2814</v>
      </c>
      <c r="B1377" s="24" t="s">
        <v>2815</v>
      </c>
    </row>
    <row r="1378" spans="1:2">
      <c r="A1378" s="24" t="s">
        <v>2816</v>
      </c>
      <c r="B1378" s="24">
        <v>521</v>
      </c>
    </row>
    <row r="1379" spans="1:2">
      <c r="A1379" s="24" t="s">
        <v>2817</v>
      </c>
      <c r="B1379" s="24" t="s">
        <v>2818</v>
      </c>
    </row>
    <row r="1380" spans="1:2">
      <c r="A1380" s="24" t="s">
        <v>2819</v>
      </c>
      <c r="B1380" s="24">
        <v>624</v>
      </c>
    </row>
    <row r="1381" spans="1:2">
      <c r="A1381" s="24" t="s">
        <v>2820</v>
      </c>
      <c r="B1381" s="24">
        <v>3841</v>
      </c>
    </row>
    <row r="1382" spans="1:2">
      <c r="A1382" s="24" t="s">
        <v>2821</v>
      </c>
      <c r="B1382" s="24">
        <v>10943</v>
      </c>
    </row>
    <row r="1383" spans="1:2">
      <c r="A1383" s="24" t="s">
        <v>2822</v>
      </c>
      <c r="B1383" s="24">
        <v>11070</v>
      </c>
    </row>
    <row r="1384" spans="1:2">
      <c r="A1384" s="24" t="s">
        <v>2823</v>
      </c>
      <c r="B1384" s="24" t="s">
        <v>2824</v>
      </c>
    </row>
    <row r="1385" spans="1:2">
      <c r="A1385" s="24" t="s">
        <v>2825</v>
      </c>
      <c r="B1385" s="24">
        <v>10597</v>
      </c>
    </row>
    <row r="1386" spans="1:2">
      <c r="A1386" s="24" t="s">
        <v>2826</v>
      </c>
      <c r="B1386" s="24">
        <v>10724</v>
      </c>
    </row>
    <row r="1387" spans="1:2">
      <c r="A1387" s="24" t="s">
        <v>2827</v>
      </c>
      <c r="B1387" s="24" t="s">
        <v>2828</v>
      </c>
    </row>
    <row r="1388" spans="1:2">
      <c r="A1388" s="24" t="s">
        <v>2829</v>
      </c>
      <c r="B1388" s="24" t="s">
        <v>2830</v>
      </c>
    </row>
    <row r="1389" spans="1:2">
      <c r="A1389" s="24" t="s">
        <v>2831</v>
      </c>
      <c r="B1389" s="24">
        <v>10726</v>
      </c>
    </row>
    <row r="1390" spans="1:2">
      <c r="A1390" s="24" t="s">
        <v>2832</v>
      </c>
      <c r="B1390" s="24">
        <v>3845</v>
      </c>
    </row>
    <row r="1391" spans="1:2">
      <c r="A1391" s="24" t="s">
        <v>2833</v>
      </c>
      <c r="B1391" s="24" t="s">
        <v>2834</v>
      </c>
    </row>
    <row r="1392" spans="1:2">
      <c r="A1392" s="24" t="s">
        <v>2835</v>
      </c>
      <c r="B1392" s="24" t="s">
        <v>2836</v>
      </c>
    </row>
    <row r="1393" spans="1:2">
      <c r="A1393" s="24" t="s">
        <v>2837</v>
      </c>
      <c r="B1393" s="24">
        <v>523</v>
      </c>
    </row>
    <row r="1394" spans="1:2">
      <c r="A1394" s="24" t="s">
        <v>2838</v>
      </c>
      <c r="B1394" s="24">
        <v>806</v>
      </c>
    </row>
    <row r="1395" spans="1:2">
      <c r="A1395" s="24" t="s">
        <v>2839</v>
      </c>
      <c r="B1395" s="24">
        <v>10727</v>
      </c>
    </row>
    <row r="1396" spans="1:2" ht="31.5">
      <c r="A1396" s="24" t="s">
        <v>2840</v>
      </c>
      <c r="B1396" s="24" t="s">
        <v>2841</v>
      </c>
    </row>
    <row r="1397" spans="1:2">
      <c r="A1397" s="24" t="s">
        <v>2842</v>
      </c>
      <c r="B1397" s="24" t="s">
        <v>2843</v>
      </c>
    </row>
    <row r="1398" spans="1:2">
      <c r="A1398" s="24" t="s">
        <v>2844</v>
      </c>
      <c r="B1398" s="24" t="s">
        <v>2845</v>
      </c>
    </row>
    <row r="1399" spans="1:2">
      <c r="A1399" s="24" t="s">
        <v>2846</v>
      </c>
      <c r="B1399" s="24" t="s">
        <v>1096</v>
      </c>
    </row>
    <row r="1400" spans="1:2">
      <c r="A1400" s="24" t="s">
        <v>2847</v>
      </c>
      <c r="B1400" s="24">
        <v>10730</v>
      </c>
    </row>
    <row r="1401" spans="1:2">
      <c r="A1401" s="24" t="s">
        <v>2848</v>
      </c>
      <c r="B1401" s="24">
        <v>10943</v>
      </c>
    </row>
    <row r="1402" spans="1:2">
      <c r="A1402" s="24" t="s">
        <v>2849</v>
      </c>
      <c r="B1402" s="24">
        <v>6950</v>
      </c>
    </row>
    <row r="1403" spans="1:2">
      <c r="A1403" s="24" t="s">
        <v>2850</v>
      </c>
      <c r="B1403" s="24" t="s">
        <v>2851</v>
      </c>
    </row>
    <row r="1404" spans="1:2">
      <c r="A1404" s="24" t="s">
        <v>2852</v>
      </c>
      <c r="B1404" s="24" t="s">
        <v>2853</v>
      </c>
    </row>
    <row r="1405" spans="1:2">
      <c r="A1405" s="24" t="s">
        <v>2854</v>
      </c>
      <c r="B1405" s="24">
        <v>10679</v>
      </c>
    </row>
    <row r="1406" spans="1:2" ht="31.5">
      <c r="A1406" s="24" t="s">
        <v>2855</v>
      </c>
      <c r="B1406" s="24" t="s">
        <v>2856</v>
      </c>
    </row>
    <row r="1407" spans="1:2">
      <c r="A1407" s="24" t="s">
        <v>2857</v>
      </c>
      <c r="B1407" s="24">
        <v>6954</v>
      </c>
    </row>
    <row r="1408" spans="1:2">
      <c r="A1408" s="24" t="s">
        <v>2858</v>
      </c>
      <c r="B1408" s="24" t="s">
        <v>2859</v>
      </c>
    </row>
    <row r="1409" spans="1:2">
      <c r="A1409" s="24" t="s">
        <v>2860</v>
      </c>
      <c r="B1409" s="24">
        <v>527</v>
      </c>
    </row>
    <row r="1410" spans="1:2">
      <c r="A1410" s="24" t="s">
        <v>2861</v>
      </c>
      <c r="B1410" s="24">
        <v>328</v>
      </c>
    </row>
    <row r="1411" spans="1:2">
      <c r="A1411" s="24" t="s">
        <v>2862</v>
      </c>
      <c r="B1411" s="24">
        <v>3852</v>
      </c>
    </row>
    <row r="1412" spans="1:2">
      <c r="A1412" s="24" t="s">
        <v>2863</v>
      </c>
      <c r="B1412" s="24">
        <v>3899</v>
      </c>
    </row>
    <row r="1413" spans="1:2">
      <c r="A1413" s="24" t="s">
        <v>2864</v>
      </c>
      <c r="B1413" s="24" t="s">
        <v>2865</v>
      </c>
    </row>
    <row r="1414" spans="1:2">
      <c r="A1414" s="24" t="s">
        <v>2866</v>
      </c>
      <c r="B1414" s="24">
        <v>10923</v>
      </c>
    </row>
    <row r="1415" spans="1:2">
      <c r="A1415" s="24" t="s">
        <v>2867</v>
      </c>
      <c r="B1415" s="24" t="s">
        <v>2633</v>
      </c>
    </row>
    <row r="1416" spans="1:2">
      <c r="A1416" s="24" t="s">
        <v>2868</v>
      </c>
      <c r="B1416" s="24">
        <v>10735</v>
      </c>
    </row>
    <row r="1417" spans="1:2">
      <c r="A1417" s="24" t="s">
        <v>2869</v>
      </c>
      <c r="B1417" s="24" t="s">
        <v>2870</v>
      </c>
    </row>
    <row r="1418" spans="1:2">
      <c r="A1418" s="24" t="s">
        <v>2871</v>
      </c>
      <c r="B1418" s="24">
        <v>3854</v>
      </c>
    </row>
    <row r="1419" spans="1:2">
      <c r="A1419" s="24" t="s">
        <v>2872</v>
      </c>
      <c r="B1419" s="24">
        <v>529</v>
      </c>
    </row>
    <row r="1420" spans="1:2">
      <c r="A1420" s="24" t="s">
        <v>2873</v>
      </c>
      <c r="B1420" s="24">
        <v>6956</v>
      </c>
    </row>
    <row r="1421" spans="1:2">
      <c r="A1421" s="24" t="s">
        <v>2874</v>
      </c>
      <c r="B1421" s="24">
        <v>10737</v>
      </c>
    </row>
    <row r="1422" spans="1:2">
      <c r="A1422" s="24" t="s">
        <v>2875</v>
      </c>
      <c r="B1422" s="24" t="s">
        <v>2876</v>
      </c>
    </row>
    <row r="1423" spans="1:2">
      <c r="A1423" s="24" t="s">
        <v>2877</v>
      </c>
      <c r="B1423" s="24" t="s">
        <v>2878</v>
      </c>
    </row>
    <row r="1424" spans="1:2">
      <c r="A1424" s="24" t="s">
        <v>2879</v>
      </c>
      <c r="B1424" s="24" t="s">
        <v>2880</v>
      </c>
    </row>
    <row r="1425" spans="1:2">
      <c r="A1425" s="24" t="s">
        <v>2881</v>
      </c>
      <c r="B1425" s="24" t="s">
        <v>834</v>
      </c>
    </row>
    <row r="1426" spans="1:2">
      <c r="A1426" s="24" t="s">
        <v>2882</v>
      </c>
      <c r="B1426" s="24" t="s">
        <v>991</v>
      </c>
    </row>
    <row r="1427" spans="1:2">
      <c r="A1427" s="24" t="s">
        <v>2883</v>
      </c>
      <c r="B1427" s="24" t="s">
        <v>2884</v>
      </c>
    </row>
    <row r="1428" spans="1:2">
      <c r="A1428" s="24" t="s">
        <v>2885</v>
      </c>
      <c r="B1428" s="24">
        <v>934</v>
      </c>
    </row>
    <row r="1429" spans="1:2">
      <c r="A1429" s="24" t="s">
        <v>2886</v>
      </c>
      <c r="B1429" s="24" t="s">
        <v>2887</v>
      </c>
    </row>
    <row r="1430" spans="1:2">
      <c r="A1430" s="24" t="s">
        <v>2888</v>
      </c>
      <c r="B1430" s="24">
        <v>3860</v>
      </c>
    </row>
    <row r="1431" spans="1:2">
      <c r="A1431" s="24" t="s">
        <v>2889</v>
      </c>
      <c r="B1431" s="24">
        <v>6959</v>
      </c>
    </row>
    <row r="1432" spans="1:2">
      <c r="A1432" s="24" t="s">
        <v>2890</v>
      </c>
      <c r="B1432" s="24" t="s">
        <v>2891</v>
      </c>
    </row>
    <row r="1433" spans="1:2">
      <c r="A1433" s="24" t="s">
        <v>4382</v>
      </c>
      <c r="B1433" s="24">
        <v>3862</v>
      </c>
    </row>
    <row r="1434" spans="1:2">
      <c r="A1434" s="24" t="s">
        <v>2892</v>
      </c>
      <c r="B1434" s="24" t="s">
        <v>2893</v>
      </c>
    </row>
    <row r="1435" spans="1:2">
      <c r="A1435" s="24" t="s">
        <v>2894</v>
      </c>
      <c r="B1435" s="24">
        <v>6961</v>
      </c>
    </row>
    <row r="1436" spans="1:2">
      <c r="A1436" s="24" t="s">
        <v>2895</v>
      </c>
      <c r="B1436" s="24">
        <v>3308</v>
      </c>
    </row>
    <row r="1437" spans="1:2">
      <c r="A1437" s="24" t="s">
        <v>2896</v>
      </c>
      <c r="B1437" s="24">
        <v>3863</v>
      </c>
    </row>
    <row r="1438" spans="1:2">
      <c r="A1438" s="24" t="s">
        <v>2897</v>
      </c>
      <c r="B1438" s="24" t="s">
        <v>2898</v>
      </c>
    </row>
    <row r="1439" spans="1:2">
      <c r="A1439" s="24" t="s">
        <v>2899</v>
      </c>
      <c r="B1439" s="24">
        <v>3864</v>
      </c>
    </row>
    <row r="1440" spans="1:2">
      <c r="A1440" s="24" t="s">
        <v>2900</v>
      </c>
      <c r="B1440" s="24">
        <v>531</v>
      </c>
    </row>
    <row r="1441" spans="1:2">
      <c r="A1441" s="24" t="s">
        <v>2901</v>
      </c>
      <c r="B1441" s="24" t="s">
        <v>2902</v>
      </c>
    </row>
    <row r="1442" spans="1:2">
      <c r="A1442" s="24" t="s">
        <v>2903</v>
      </c>
      <c r="B1442" s="24">
        <v>10742</v>
      </c>
    </row>
    <row r="1443" spans="1:2">
      <c r="A1443" s="24" t="s">
        <v>2904</v>
      </c>
      <c r="B1443" s="24">
        <v>10943</v>
      </c>
    </row>
    <row r="1444" spans="1:2">
      <c r="A1444" s="24" t="s">
        <v>2905</v>
      </c>
      <c r="B1444" s="24">
        <v>4039</v>
      </c>
    </row>
    <row r="1445" spans="1:2">
      <c r="A1445" s="24" t="s">
        <v>2906</v>
      </c>
      <c r="B1445" s="24" t="s">
        <v>2907</v>
      </c>
    </row>
    <row r="1446" spans="1:2">
      <c r="A1446" s="24" t="s">
        <v>2908</v>
      </c>
      <c r="B1446" s="24" t="s">
        <v>2909</v>
      </c>
    </row>
    <row r="1447" spans="1:2">
      <c r="A1447" s="24" t="s">
        <v>2910</v>
      </c>
      <c r="B1447" s="24">
        <v>819</v>
      </c>
    </row>
    <row r="1448" spans="1:2">
      <c r="A1448" s="24" t="s">
        <v>2911</v>
      </c>
      <c r="B1448" s="24">
        <v>230</v>
      </c>
    </row>
    <row r="1449" spans="1:2">
      <c r="A1449" s="24" t="s">
        <v>2912</v>
      </c>
      <c r="B1449" s="24" t="s">
        <v>2913</v>
      </c>
    </row>
    <row r="1450" spans="1:2">
      <c r="A1450" s="24" t="s">
        <v>2914</v>
      </c>
      <c r="B1450" s="24" t="s">
        <v>2915</v>
      </c>
    </row>
    <row r="1451" spans="1:2">
      <c r="A1451" s="24" t="s">
        <v>2916</v>
      </c>
      <c r="B1451" s="24">
        <v>10745</v>
      </c>
    </row>
    <row r="1452" spans="1:2">
      <c r="A1452" s="24" t="s">
        <v>2917</v>
      </c>
      <c r="B1452" s="24" t="s">
        <v>2918</v>
      </c>
    </row>
    <row r="1453" spans="1:2">
      <c r="A1453" s="24" t="s">
        <v>2919</v>
      </c>
      <c r="B1453" s="24">
        <v>4190</v>
      </c>
    </row>
    <row r="1454" spans="1:2">
      <c r="A1454" s="24" t="s">
        <v>2920</v>
      </c>
      <c r="B1454" s="24">
        <v>3881</v>
      </c>
    </row>
    <row r="1455" spans="1:2">
      <c r="A1455" s="24" t="s">
        <v>2921</v>
      </c>
      <c r="B1455" s="24">
        <v>7402</v>
      </c>
    </row>
    <row r="1456" spans="1:2">
      <c r="A1456" s="24" t="s">
        <v>2922</v>
      </c>
      <c r="B1456" s="24" t="s">
        <v>2923</v>
      </c>
    </row>
    <row r="1457" spans="1:2">
      <c r="A1457" s="24" t="s">
        <v>2924</v>
      </c>
      <c r="B1457" s="24">
        <v>235</v>
      </c>
    </row>
    <row r="1458" spans="1:2">
      <c r="A1458" s="24" t="s">
        <v>2925</v>
      </c>
      <c r="B1458" s="24" t="s">
        <v>2926</v>
      </c>
    </row>
    <row r="1459" spans="1:2">
      <c r="A1459" s="24" t="s">
        <v>2927</v>
      </c>
      <c r="B1459" s="24" t="s">
        <v>2928</v>
      </c>
    </row>
    <row r="1460" spans="1:2">
      <c r="A1460" s="24" t="s">
        <v>2929</v>
      </c>
      <c r="B1460" s="24" t="s">
        <v>2930</v>
      </c>
    </row>
    <row r="1461" spans="1:2">
      <c r="A1461" s="24" t="s">
        <v>2931</v>
      </c>
      <c r="B1461" s="24">
        <v>10748</v>
      </c>
    </row>
    <row r="1462" spans="1:2">
      <c r="A1462" s="24" t="s">
        <v>2932</v>
      </c>
      <c r="B1462" s="24" t="s">
        <v>2933</v>
      </c>
    </row>
    <row r="1463" spans="1:2">
      <c r="A1463" s="24" t="s">
        <v>2934</v>
      </c>
      <c r="B1463" s="24" t="s">
        <v>2935</v>
      </c>
    </row>
    <row r="1464" spans="1:2">
      <c r="A1464" s="24" t="s">
        <v>2936</v>
      </c>
      <c r="B1464" s="24" t="s">
        <v>2937</v>
      </c>
    </row>
    <row r="1465" spans="1:2">
      <c r="A1465" s="24" t="s">
        <v>2938</v>
      </c>
      <c r="B1465" s="24">
        <v>11225</v>
      </c>
    </row>
    <row r="1466" spans="1:2">
      <c r="A1466" s="24" t="s">
        <v>2939</v>
      </c>
      <c r="B1466" s="24" t="s">
        <v>2940</v>
      </c>
    </row>
    <row r="1467" spans="1:2">
      <c r="A1467" s="24" t="s">
        <v>2941</v>
      </c>
      <c r="B1467" s="24">
        <v>10753</v>
      </c>
    </row>
    <row r="1468" spans="1:2">
      <c r="A1468" s="24" t="s">
        <v>2942</v>
      </c>
      <c r="B1468" s="24" t="s">
        <v>2943</v>
      </c>
    </row>
    <row r="1469" spans="1:2">
      <c r="A1469" s="24" t="s">
        <v>2944</v>
      </c>
      <c r="B1469" s="24">
        <v>10756</v>
      </c>
    </row>
    <row r="1470" spans="1:2">
      <c r="A1470" s="24" t="s">
        <v>2945</v>
      </c>
      <c r="B1470" s="24" t="s">
        <v>2946</v>
      </c>
    </row>
    <row r="1471" spans="1:2">
      <c r="A1471" s="24" t="s">
        <v>2947</v>
      </c>
      <c r="B1471" s="24" t="s">
        <v>2738</v>
      </c>
    </row>
    <row r="1472" spans="1:2">
      <c r="A1472" s="24" t="s">
        <v>2948</v>
      </c>
      <c r="B1472" s="24" t="s">
        <v>2949</v>
      </c>
    </row>
    <row r="1473" spans="1:2">
      <c r="A1473" s="24" t="s">
        <v>2950</v>
      </c>
      <c r="B1473" s="24" t="s">
        <v>2951</v>
      </c>
    </row>
    <row r="1474" spans="1:2">
      <c r="A1474" s="24" t="s">
        <v>2952</v>
      </c>
      <c r="B1474" s="24" t="s">
        <v>2953</v>
      </c>
    </row>
    <row r="1475" spans="1:2">
      <c r="A1475" s="24" t="s">
        <v>2954</v>
      </c>
      <c r="B1475" s="24" t="s">
        <v>2955</v>
      </c>
    </row>
    <row r="1476" spans="1:2">
      <c r="A1476" s="24" t="s">
        <v>2956</v>
      </c>
      <c r="B1476" s="24" t="s">
        <v>2957</v>
      </c>
    </row>
    <row r="1477" spans="1:2">
      <c r="A1477" s="24" t="s">
        <v>2958</v>
      </c>
      <c r="B1477" s="24" t="s">
        <v>2959</v>
      </c>
    </row>
    <row r="1478" spans="1:2">
      <c r="A1478" s="24" t="s">
        <v>2960</v>
      </c>
      <c r="B1478" s="24">
        <v>935</v>
      </c>
    </row>
    <row r="1479" spans="1:2">
      <c r="A1479" s="24" t="s">
        <v>2961</v>
      </c>
      <c r="B1479" s="24">
        <v>6985</v>
      </c>
    </row>
    <row r="1480" spans="1:2">
      <c r="A1480" s="24" t="s">
        <v>2962</v>
      </c>
      <c r="B1480" s="24">
        <v>10764</v>
      </c>
    </row>
    <row r="1481" spans="1:2">
      <c r="A1481" s="24" t="s">
        <v>2963</v>
      </c>
      <c r="B1481" s="24">
        <v>10765</v>
      </c>
    </row>
    <row r="1482" spans="1:2">
      <c r="A1482" s="24" t="s">
        <v>2964</v>
      </c>
      <c r="B1482" s="24" t="s">
        <v>2965</v>
      </c>
    </row>
    <row r="1483" spans="1:2">
      <c r="A1483" s="24" t="s">
        <v>2966</v>
      </c>
      <c r="B1483" s="24">
        <v>549</v>
      </c>
    </row>
    <row r="1484" spans="1:2">
      <c r="A1484" s="24" t="s">
        <v>2967</v>
      </c>
      <c r="B1484" s="24">
        <v>6988</v>
      </c>
    </row>
    <row r="1485" spans="1:2">
      <c r="A1485" s="24" t="s">
        <v>2968</v>
      </c>
      <c r="B1485" s="24">
        <v>4010</v>
      </c>
    </row>
    <row r="1486" spans="1:2">
      <c r="A1486" s="24" t="s">
        <v>2969</v>
      </c>
      <c r="B1486" s="24" t="s">
        <v>2970</v>
      </c>
    </row>
    <row r="1487" spans="1:2">
      <c r="A1487" s="24" t="s">
        <v>2971</v>
      </c>
      <c r="B1487" s="24" t="s">
        <v>2972</v>
      </c>
    </row>
    <row r="1488" spans="1:2">
      <c r="A1488" s="24" t="s">
        <v>2973</v>
      </c>
      <c r="B1488" s="24">
        <v>10769</v>
      </c>
    </row>
    <row r="1489" spans="1:2">
      <c r="A1489" s="24" t="s">
        <v>2974</v>
      </c>
      <c r="B1489" s="24" t="s">
        <v>2975</v>
      </c>
    </row>
    <row r="1490" spans="1:2">
      <c r="A1490" s="24" t="s">
        <v>2976</v>
      </c>
      <c r="B1490" s="24">
        <v>6548</v>
      </c>
    </row>
    <row r="1491" spans="1:2">
      <c r="A1491" s="24" t="s">
        <v>2977</v>
      </c>
      <c r="B1491" s="24" t="s">
        <v>2978</v>
      </c>
    </row>
    <row r="1492" spans="1:2">
      <c r="A1492" s="24" t="s">
        <v>2979</v>
      </c>
      <c r="B1492" s="24" t="s">
        <v>2980</v>
      </c>
    </row>
    <row r="1493" spans="1:2">
      <c r="A1493" s="24" t="s">
        <v>2981</v>
      </c>
      <c r="B1493" s="24">
        <v>3900</v>
      </c>
    </row>
    <row r="1494" spans="1:2">
      <c r="A1494" s="24" t="s">
        <v>2982</v>
      </c>
      <c r="B1494" s="24">
        <v>3901</v>
      </c>
    </row>
    <row r="1495" spans="1:2">
      <c r="A1495" s="24" t="s">
        <v>2983</v>
      </c>
      <c r="B1495" s="24" t="s">
        <v>2984</v>
      </c>
    </row>
    <row r="1496" spans="1:2">
      <c r="A1496" s="24" t="s">
        <v>2985</v>
      </c>
      <c r="B1496" s="24" t="s">
        <v>2986</v>
      </c>
    </row>
    <row r="1497" spans="1:2">
      <c r="A1497" s="24" t="s">
        <v>2987</v>
      </c>
      <c r="B1497" s="24" t="s">
        <v>2988</v>
      </c>
    </row>
    <row r="1498" spans="1:2">
      <c r="A1498" s="24" t="s">
        <v>2989</v>
      </c>
      <c r="B1498" s="24" t="s">
        <v>2990</v>
      </c>
    </row>
    <row r="1499" spans="1:2">
      <c r="A1499" s="24" t="s">
        <v>2991</v>
      </c>
      <c r="B1499" s="24" t="s">
        <v>2992</v>
      </c>
    </row>
    <row r="1500" spans="1:2">
      <c r="A1500" s="24" t="s">
        <v>2993</v>
      </c>
      <c r="B1500" s="24">
        <v>552</v>
      </c>
    </row>
    <row r="1501" spans="1:2">
      <c r="A1501" s="24" t="s">
        <v>2994</v>
      </c>
      <c r="B1501" s="24" t="s">
        <v>2995</v>
      </c>
    </row>
    <row r="1502" spans="1:2">
      <c r="A1502" s="24" t="s">
        <v>2996</v>
      </c>
      <c r="B1502" s="24">
        <v>10482</v>
      </c>
    </row>
    <row r="1503" spans="1:2">
      <c r="A1503" s="24" t="s">
        <v>2997</v>
      </c>
      <c r="B1503" s="24" t="s">
        <v>2998</v>
      </c>
    </row>
    <row r="1504" spans="1:2">
      <c r="A1504" s="24" t="s">
        <v>2999</v>
      </c>
      <c r="B1504" s="24" t="s">
        <v>3000</v>
      </c>
    </row>
    <row r="1505" spans="1:2">
      <c r="A1505" s="24" t="s">
        <v>3001</v>
      </c>
      <c r="B1505" s="24" t="s">
        <v>3002</v>
      </c>
    </row>
    <row r="1506" spans="1:2">
      <c r="A1506" s="24" t="s">
        <v>3003</v>
      </c>
      <c r="B1506" s="24" t="s">
        <v>3004</v>
      </c>
    </row>
    <row r="1507" spans="1:2">
      <c r="A1507" s="24" t="s">
        <v>3005</v>
      </c>
      <c r="B1507" s="24">
        <v>3796</v>
      </c>
    </row>
    <row r="1508" spans="1:2">
      <c r="A1508" s="24" t="s">
        <v>3006</v>
      </c>
      <c r="B1508" s="24">
        <v>6995</v>
      </c>
    </row>
    <row r="1509" spans="1:2">
      <c r="A1509" s="24" t="s">
        <v>3007</v>
      </c>
      <c r="B1509" s="24">
        <v>10324</v>
      </c>
    </row>
    <row r="1510" spans="1:2">
      <c r="A1510" s="24" t="s">
        <v>3008</v>
      </c>
      <c r="B1510" s="24">
        <v>6996</v>
      </c>
    </row>
    <row r="1511" spans="1:2">
      <c r="A1511" s="24" t="s">
        <v>3009</v>
      </c>
      <c r="B1511" s="24" t="s">
        <v>3010</v>
      </c>
    </row>
    <row r="1512" spans="1:2">
      <c r="A1512" s="24" t="s">
        <v>3011</v>
      </c>
      <c r="B1512" s="24" t="s">
        <v>3012</v>
      </c>
    </row>
    <row r="1513" spans="1:2">
      <c r="A1513" s="24" t="s">
        <v>3013</v>
      </c>
      <c r="B1513" s="24">
        <v>10781</v>
      </c>
    </row>
    <row r="1514" spans="1:2">
      <c r="A1514" s="24" t="s">
        <v>3014</v>
      </c>
      <c r="B1514" s="24" t="s">
        <v>3015</v>
      </c>
    </row>
    <row r="1515" spans="1:2">
      <c r="A1515" s="24" t="s">
        <v>3016</v>
      </c>
      <c r="B1515" s="24" t="s">
        <v>3017</v>
      </c>
    </row>
    <row r="1516" spans="1:2">
      <c r="A1516" s="24" t="s">
        <v>3018</v>
      </c>
      <c r="B1516" s="24">
        <v>10783</v>
      </c>
    </row>
    <row r="1517" spans="1:2">
      <c r="A1517" s="24" t="s">
        <v>3019</v>
      </c>
      <c r="B1517" s="24" t="s">
        <v>3020</v>
      </c>
    </row>
    <row r="1518" spans="1:2">
      <c r="A1518" s="24" t="s">
        <v>3021</v>
      </c>
      <c r="B1518" s="24">
        <v>7001</v>
      </c>
    </row>
    <row r="1519" spans="1:2">
      <c r="A1519" s="24" t="s">
        <v>3022</v>
      </c>
      <c r="B1519" s="24" t="s">
        <v>3023</v>
      </c>
    </row>
    <row r="1520" spans="1:2">
      <c r="A1520" s="24" t="s">
        <v>3024</v>
      </c>
      <c r="B1520" s="24">
        <v>4037</v>
      </c>
    </row>
    <row r="1521" spans="1:2">
      <c r="A1521" s="24" t="s">
        <v>3025</v>
      </c>
      <c r="B1521" s="24" t="s">
        <v>3026</v>
      </c>
    </row>
    <row r="1522" spans="1:2">
      <c r="A1522" s="24" t="s">
        <v>3027</v>
      </c>
      <c r="B1522" s="24" t="s">
        <v>2445</v>
      </c>
    </row>
    <row r="1523" spans="1:2">
      <c r="A1523" s="24" t="s">
        <v>3028</v>
      </c>
      <c r="B1523" s="24" t="s">
        <v>3029</v>
      </c>
    </row>
    <row r="1524" spans="1:2">
      <c r="A1524" s="24" t="s">
        <v>3030</v>
      </c>
      <c r="B1524" s="24">
        <v>7003</v>
      </c>
    </row>
    <row r="1525" spans="1:2">
      <c r="A1525" s="24" t="s">
        <v>3031</v>
      </c>
      <c r="B1525" s="24">
        <v>561</v>
      </c>
    </row>
    <row r="1526" spans="1:2">
      <c r="A1526" s="24" t="s">
        <v>3032</v>
      </c>
      <c r="B1526" s="24" t="s">
        <v>3033</v>
      </c>
    </row>
    <row r="1527" spans="1:2">
      <c r="A1527" s="24" t="s">
        <v>3034</v>
      </c>
      <c r="B1527" s="24" t="s">
        <v>3035</v>
      </c>
    </row>
    <row r="1528" spans="1:2">
      <c r="A1528" s="24" t="s">
        <v>3036</v>
      </c>
      <c r="B1528" s="24" t="s">
        <v>3037</v>
      </c>
    </row>
    <row r="1529" spans="1:2">
      <c r="A1529" s="24" t="s">
        <v>3038</v>
      </c>
      <c r="B1529" s="24" t="s">
        <v>3039</v>
      </c>
    </row>
    <row r="1530" spans="1:2">
      <c r="A1530" s="24" t="s">
        <v>3040</v>
      </c>
      <c r="B1530" s="24">
        <v>3914</v>
      </c>
    </row>
    <row r="1531" spans="1:2">
      <c r="A1531" s="24" t="s">
        <v>3041</v>
      </c>
      <c r="B1531" s="24">
        <v>3915</v>
      </c>
    </row>
    <row r="1532" spans="1:2">
      <c r="A1532" s="24" t="s">
        <v>3042</v>
      </c>
      <c r="B1532" s="24">
        <v>7004</v>
      </c>
    </row>
    <row r="1533" spans="1:2">
      <c r="A1533" s="24" t="s">
        <v>3043</v>
      </c>
      <c r="B1533" s="24" t="s">
        <v>3044</v>
      </c>
    </row>
    <row r="1534" spans="1:2">
      <c r="A1534" s="24" t="s">
        <v>3045</v>
      </c>
      <c r="B1534" s="24" t="s">
        <v>3046</v>
      </c>
    </row>
    <row r="1535" spans="1:2">
      <c r="A1535" s="24" t="s">
        <v>3047</v>
      </c>
      <c r="B1535" s="24" t="s">
        <v>3048</v>
      </c>
    </row>
    <row r="1536" spans="1:2">
      <c r="A1536" s="24" t="s">
        <v>3049</v>
      </c>
      <c r="B1536" s="24">
        <v>687</v>
      </c>
    </row>
    <row r="1537" spans="1:2">
      <c r="A1537" s="24" t="s">
        <v>3050</v>
      </c>
      <c r="B1537" s="24">
        <v>564</v>
      </c>
    </row>
    <row r="1538" spans="1:2">
      <c r="A1538" s="24" t="s">
        <v>3051</v>
      </c>
      <c r="B1538" s="24" t="s">
        <v>3052</v>
      </c>
    </row>
    <row r="1539" spans="1:2">
      <c r="A1539" s="24" t="s">
        <v>3053</v>
      </c>
      <c r="B1539" s="24" t="s">
        <v>3054</v>
      </c>
    </row>
    <row r="1540" spans="1:2">
      <c r="A1540" s="24" t="s">
        <v>3055</v>
      </c>
      <c r="B1540" s="24">
        <v>3923</v>
      </c>
    </row>
    <row r="1541" spans="1:2">
      <c r="A1541" s="24" t="s">
        <v>3056</v>
      </c>
      <c r="B1541" s="24" t="s">
        <v>3057</v>
      </c>
    </row>
    <row r="1542" spans="1:2">
      <c r="A1542" s="24" t="s">
        <v>3058</v>
      </c>
      <c r="B1542" s="24" t="s">
        <v>3059</v>
      </c>
    </row>
    <row r="1543" spans="1:2">
      <c r="A1543" s="24" t="s">
        <v>3060</v>
      </c>
      <c r="B1543" s="24">
        <v>571</v>
      </c>
    </row>
    <row r="1544" spans="1:2">
      <c r="A1544" s="24" t="s">
        <v>3061</v>
      </c>
      <c r="B1544" s="24" t="s">
        <v>3062</v>
      </c>
    </row>
    <row r="1545" spans="1:2">
      <c r="A1545" s="24" t="s">
        <v>3063</v>
      </c>
      <c r="B1545" s="24">
        <v>10803</v>
      </c>
    </row>
    <row r="1546" spans="1:2">
      <c r="A1546" s="24" t="s">
        <v>3064</v>
      </c>
      <c r="B1546" s="24" t="s">
        <v>3065</v>
      </c>
    </row>
    <row r="1547" spans="1:2">
      <c r="A1547" s="24" t="s">
        <v>3066</v>
      </c>
      <c r="B1547" s="24" t="s">
        <v>3067</v>
      </c>
    </row>
    <row r="1548" spans="1:2">
      <c r="A1548" s="24" t="s">
        <v>3068</v>
      </c>
      <c r="B1548" s="24" t="s">
        <v>3069</v>
      </c>
    </row>
    <row r="1549" spans="1:2">
      <c r="A1549" s="24" t="s">
        <v>3070</v>
      </c>
      <c r="B1549" s="24" t="s">
        <v>3071</v>
      </c>
    </row>
    <row r="1550" spans="1:2">
      <c r="A1550" s="24" t="s">
        <v>3072</v>
      </c>
      <c r="B1550" s="24" t="s">
        <v>3073</v>
      </c>
    </row>
    <row r="1551" spans="1:2">
      <c r="A1551" s="24" t="s">
        <v>3074</v>
      </c>
      <c r="B1551" s="24">
        <v>3944</v>
      </c>
    </row>
    <row r="1552" spans="1:2">
      <c r="A1552" s="24" t="s">
        <v>3075</v>
      </c>
      <c r="B1552" s="24" t="s">
        <v>3076</v>
      </c>
    </row>
    <row r="1553" spans="1:2">
      <c r="A1553" s="24" t="s">
        <v>3077</v>
      </c>
      <c r="B1553" s="24" t="s">
        <v>3078</v>
      </c>
    </row>
    <row r="1554" spans="1:2">
      <c r="A1554" s="24" t="s">
        <v>3079</v>
      </c>
      <c r="B1554" s="24" t="s">
        <v>3080</v>
      </c>
    </row>
    <row r="1555" spans="1:2">
      <c r="A1555" s="24" t="s">
        <v>3081</v>
      </c>
      <c r="B1555" s="24" t="s">
        <v>3082</v>
      </c>
    </row>
    <row r="1556" spans="1:2">
      <c r="A1556" s="24" t="s">
        <v>3083</v>
      </c>
      <c r="B1556" s="24">
        <v>7066</v>
      </c>
    </row>
    <row r="1557" spans="1:2">
      <c r="A1557" s="24" t="s">
        <v>3084</v>
      </c>
      <c r="B1557" s="24">
        <v>10525</v>
      </c>
    </row>
    <row r="1558" spans="1:2">
      <c r="A1558" s="24" t="s">
        <v>3085</v>
      </c>
      <c r="B1558" s="24" t="s">
        <v>3086</v>
      </c>
    </row>
    <row r="1559" spans="1:2">
      <c r="A1559" s="24" t="s">
        <v>3087</v>
      </c>
      <c r="B1559" s="24">
        <v>10810</v>
      </c>
    </row>
    <row r="1560" spans="1:2">
      <c r="A1560" s="24" t="s">
        <v>3088</v>
      </c>
      <c r="B1560" s="24">
        <v>10811</v>
      </c>
    </row>
    <row r="1561" spans="1:2">
      <c r="A1561" s="24" t="s">
        <v>3089</v>
      </c>
      <c r="B1561" s="24">
        <v>3746</v>
      </c>
    </row>
    <row r="1562" spans="1:2">
      <c r="A1562" s="24" t="s">
        <v>3090</v>
      </c>
      <c r="B1562" s="24">
        <v>255</v>
      </c>
    </row>
    <row r="1563" spans="1:2">
      <c r="A1563" s="24" t="s">
        <v>3091</v>
      </c>
      <c r="B1563" s="24" t="s">
        <v>3092</v>
      </c>
    </row>
    <row r="1564" spans="1:2">
      <c r="A1564" s="24" t="s">
        <v>3093</v>
      </c>
      <c r="B1564" s="24" t="s">
        <v>3094</v>
      </c>
    </row>
    <row r="1565" spans="1:2">
      <c r="A1565" s="24" t="s">
        <v>3095</v>
      </c>
      <c r="B1565" s="24">
        <v>10811</v>
      </c>
    </row>
    <row r="1566" spans="1:2">
      <c r="A1566" s="24" t="s">
        <v>3096</v>
      </c>
      <c r="B1566" s="24">
        <v>11064</v>
      </c>
    </row>
    <row r="1567" spans="1:2">
      <c r="A1567" s="24" t="s">
        <v>3097</v>
      </c>
      <c r="B1567" s="24">
        <v>3495</v>
      </c>
    </row>
    <row r="1568" spans="1:2">
      <c r="A1568" s="24" t="s">
        <v>3098</v>
      </c>
      <c r="B1568" s="24" t="s">
        <v>2550</v>
      </c>
    </row>
    <row r="1569" spans="1:2">
      <c r="A1569" s="24" t="s">
        <v>3099</v>
      </c>
      <c r="B1569" s="24">
        <v>10313</v>
      </c>
    </row>
    <row r="1570" spans="1:2">
      <c r="A1570" s="24" t="s">
        <v>3100</v>
      </c>
      <c r="B1570" s="24">
        <v>10665</v>
      </c>
    </row>
    <row r="1571" spans="1:2">
      <c r="A1571" s="24" t="s">
        <v>3101</v>
      </c>
      <c r="B1571" s="24">
        <v>3839</v>
      </c>
    </row>
    <row r="1572" spans="1:2">
      <c r="A1572" s="24" t="s">
        <v>3102</v>
      </c>
      <c r="B1572" s="24" t="s">
        <v>1011</v>
      </c>
    </row>
    <row r="1573" spans="1:2">
      <c r="A1573" s="24" t="s">
        <v>3103</v>
      </c>
      <c r="B1573" s="24">
        <v>3947</v>
      </c>
    </row>
    <row r="1574" spans="1:2">
      <c r="A1574" s="24" t="s">
        <v>3104</v>
      </c>
      <c r="B1574" s="24" t="s">
        <v>3105</v>
      </c>
    </row>
    <row r="1575" spans="1:2">
      <c r="A1575" s="24" t="s">
        <v>3106</v>
      </c>
      <c r="B1575" s="24" t="s">
        <v>3107</v>
      </c>
    </row>
    <row r="1576" spans="1:2">
      <c r="A1576" s="24" t="s">
        <v>3108</v>
      </c>
      <c r="B1576" s="24">
        <v>4296</v>
      </c>
    </row>
    <row r="1577" spans="1:2">
      <c r="A1577" s="24" t="s">
        <v>3109</v>
      </c>
      <c r="B1577" s="24" t="s">
        <v>3110</v>
      </c>
    </row>
    <row r="1578" spans="1:2">
      <c r="A1578" s="24" t="s">
        <v>3111</v>
      </c>
      <c r="B1578" s="24" t="s">
        <v>893</v>
      </c>
    </row>
    <row r="1579" spans="1:2" ht="31.5">
      <c r="A1579" s="24" t="s">
        <v>3112</v>
      </c>
      <c r="B1579" s="24" t="s">
        <v>3113</v>
      </c>
    </row>
    <row r="1580" spans="1:2">
      <c r="A1580" s="24" t="s">
        <v>3114</v>
      </c>
      <c r="B1580" s="24">
        <v>635</v>
      </c>
    </row>
    <row r="1581" spans="1:2">
      <c r="A1581" s="24" t="s">
        <v>3115</v>
      </c>
      <c r="B1581" s="24" t="s">
        <v>3116</v>
      </c>
    </row>
    <row r="1582" spans="1:2">
      <c r="A1582" s="24" t="s">
        <v>3117</v>
      </c>
      <c r="B1582" s="24">
        <v>7069</v>
      </c>
    </row>
    <row r="1583" spans="1:2">
      <c r="A1583" s="24" t="s">
        <v>3118</v>
      </c>
      <c r="B1583" s="24">
        <v>399</v>
      </c>
    </row>
    <row r="1584" spans="1:2">
      <c r="A1584" s="24" t="s">
        <v>3119</v>
      </c>
      <c r="B1584" s="24" t="s">
        <v>3120</v>
      </c>
    </row>
    <row r="1585" spans="1:2">
      <c r="A1585" s="24" t="s">
        <v>3121</v>
      </c>
      <c r="B1585" s="24">
        <v>3954</v>
      </c>
    </row>
    <row r="1586" spans="1:2">
      <c r="A1586" s="24" t="s">
        <v>3122</v>
      </c>
      <c r="B1586" s="24">
        <v>3307</v>
      </c>
    </row>
    <row r="1587" spans="1:2">
      <c r="A1587" s="24" t="s">
        <v>3123</v>
      </c>
      <c r="B1587" s="24" t="s">
        <v>3124</v>
      </c>
    </row>
    <row r="1588" spans="1:2">
      <c r="A1588" s="24" t="s">
        <v>3125</v>
      </c>
      <c r="B1588" s="24">
        <v>638</v>
      </c>
    </row>
    <row r="1589" spans="1:2">
      <c r="A1589" s="24" t="s">
        <v>120</v>
      </c>
      <c r="B1589" s="24" t="s">
        <v>3126</v>
      </c>
    </row>
    <row r="1590" spans="1:2">
      <c r="A1590" s="24" t="s">
        <v>3127</v>
      </c>
      <c r="B1590" s="24">
        <v>7072</v>
      </c>
    </row>
    <row r="1591" spans="1:2">
      <c r="A1591" s="24" t="s">
        <v>3128</v>
      </c>
      <c r="B1591" s="24" t="s">
        <v>3129</v>
      </c>
    </row>
    <row r="1592" spans="1:2">
      <c r="A1592" s="24" t="s">
        <v>3130</v>
      </c>
      <c r="B1592" s="24" t="s">
        <v>725</v>
      </c>
    </row>
    <row r="1593" spans="1:2">
      <c r="A1593" s="24" t="s">
        <v>3131</v>
      </c>
      <c r="B1593" s="24" t="s">
        <v>1486</v>
      </c>
    </row>
    <row r="1594" spans="1:2">
      <c r="A1594" s="24" t="s">
        <v>3132</v>
      </c>
      <c r="B1594" s="24">
        <v>7077</v>
      </c>
    </row>
    <row r="1595" spans="1:2">
      <c r="A1595" s="24" t="s">
        <v>3133</v>
      </c>
      <c r="B1595" s="24">
        <v>10538</v>
      </c>
    </row>
    <row r="1596" spans="1:2">
      <c r="A1596" s="24" t="s">
        <v>3134</v>
      </c>
      <c r="B1596" s="24">
        <v>4016</v>
      </c>
    </row>
    <row r="1597" spans="1:2">
      <c r="A1597" s="24" t="s">
        <v>3135</v>
      </c>
      <c r="B1597" s="24" t="s">
        <v>3136</v>
      </c>
    </row>
    <row r="1598" spans="1:2">
      <c r="A1598" s="24" t="s">
        <v>3137</v>
      </c>
      <c r="B1598" s="24" t="s">
        <v>3138</v>
      </c>
    </row>
    <row r="1599" spans="1:2">
      <c r="A1599" s="24" t="s">
        <v>3139</v>
      </c>
      <c r="B1599" s="24">
        <v>7081</v>
      </c>
    </row>
    <row r="1600" spans="1:2">
      <c r="A1600" s="24" t="s">
        <v>3140</v>
      </c>
      <c r="B1600" s="24">
        <v>7082</v>
      </c>
    </row>
    <row r="1601" spans="1:2">
      <c r="A1601" s="24" t="s">
        <v>3141</v>
      </c>
      <c r="B1601" s="24">
        <v>10820</v>
      </c>
    </row>
    <row r="1602" spans="1:2">
      <c r="A1602" s="24" t="s">
        <v>3142</v>
      </c>
      <c r="B1602" s="24">
        <v>7083</v>
      </c>
    </row>
    <row r="1603" spans="1:2">
      <c r="A1603" s="24" t="s">
        <v>3143</v>
      </c>
      <c r="B1603" s="24" t="s">
        <v>3144</v>
      </c>
    </row>
    <row r="1604" spans="1:2">
      <c r="A1604" s="24" t="s">
        <v>3145</v>
      </c>
      <c r="B1604" s="24" t="s">
        <v>3146</v>
      </c>
    </row>
    <row r="1605" spans="1:2">
      <c r="A1605" s="24" t="s">
        <v>3147</v>
      </c>
      <c r="B1605" s="24">
        <v>644</v>
      </c>
    </row>
    <row r="1606" spans="1:2">
      <c r="A1606" s="24" t="s">
        <v>3148</v>
      </c>
      <c r="B1606" s="24">
        <v>7084</v>
      </c>
    </row>
    <row r="1607" spans="1:2" ht="31.5">
      <c r="A1607" s="24" t="s">
        <v>3149</v>
      </c>
      <c r="B1607" s="24" t="s">
        <v>3150</v>
      </c>
    </row>
    <row r="1608" spans="1:2">
      <c r="A1608" s="24" t="s">
        <v>3151</v>
      </c>
      <c r="B1608" s="24" t="s">
        <v>3152</v>
      </c>
    </row>
    <row r="1609" spans="1:2">
      <c r="A1609" s="24" t="s">
        <v>4383</v>
      </c>
      <c r="B1609" s="24" t="s">
        <v>3153</v>
      </c>
    </row>
    <row r="1610" spans="1:2">
      <c r="A1610" s="24" t="s">
        <v>3154</v>
      </c>
      <c r="B1610" s="24" t="s">
        <v>3155</v>
      </c>
    </row>
    <row r="1611" spans="1:2">
      <c r="A1611" s="24" t="s">
        <v>3156</v>
      </c>
      <c r="B1611" s="24" t="s">
        <v>3157</v>
      </c>
    </row>
    <row r="1612" spans="1:2">
      <c r="A1612" s="24" t="s">
        <v>3158</v>
      </c>
      <c r="B1612" s="24">
        <v>7091</v>
      </c>
    </row>
    <row r="1613" spans="1:2">
      <c r="A1613" s="24" t="s">
        <v>3159</v>
      </c>
      <c r="B1613" s="24" t="s">
        <v>3160</v>
      </c>
    </row>
    <row r="1614" spans="1:2">
      <c r="A1614" s="24" t="s">
        <v>3161</v>
      </c>
      <c r="B1614" s="24" t="s">
        <v>3162</v>
      </c>
    </row>
    <row r="1615" spans="1:2">
      <c r="A1615" s="24" t="s">
        <v>3163</v>
      </c>
      <c r="B1615" s="24">
        <v>10828</v>
      </c>
    </row>
    <row r="1616" spans="1:2">
      <c r="A1616" s="24" t="s">
        <v>3164</v>
      </c>
      <c r="B1616" s="24" t="s">
        <v>3165</v>
      </c>
    </row>
    <row r="1617" spans="1:2">
      <c r="A1617" s="24" t="s">
        <v>3166</v>
      </c>
      <c r="B1617" s="24">
        <v>10830</v>
      </c>
    </row>
    <row r="1618" spans="1:2">
      <c r="A1618" s="24" t="s">
        <v>3167</v>
      </c>
      <c r="B1618" s="24" t="s">
        <v>3168</v>
      </c>
    </row>
    <row r="1619" spans="1:2">
      <c r="A1619" s="24" t="s">
        <v>3169</v>
      </c>
      <c r="B1619" s="24">
        <v>3971</v>
      </c>
    </row>
    <row r="1620" spans="1:2">
      <c r="A1620" s="24" t="s">
        <v>3170</v>
      </c>
      <c r="B1620" s="24" t="s">
        <v>3171</v>
      </c>
    </row>
    <row r="1621" spans="1:2">
      <c r="A1621" s="24" t="s">
        <v>3172</v>
      </c>
      <c r="B1621" s="24">
        <v>10931</v>
      </c>
    </row>
    <row r="1622" spans="1:2">
      <c r="A1622" s="24" t="s">
        <v>3173</v>
      </c>
      <c r="B1622" s="24" t="s">
        <v>3174</v>
      </c>
    </row>
    <row r="1623" spans="1:2">
      <c r="A1623" s="24" t="s">
        <v>3175</v>
      </c>
      <c r="B1623" s="24">
        <v>658</v>
      </c>
    </row>
    <row r="1624" spans="1:2">
      <c r="A1624" s="24" t="s">
        <v>3176</v>
      </c>
      <c r="B1624" s="24">
        <v>10836</v>
      </c>
    </row>
    <row r="1625" spans="1:2">
      <c r="A1625" s="24" t="s">
        <v>3177</v>
      </c>
      <c r="B1625" s="24" t="s">
        <v>3178</v>
      </c>
    </row>
    <row r="1626" spans="1:2">
      <c r="A1626" s="24" t="s">
        <v>3179</v>
      </c>
      <c r="B1626" s="24">
        <v>10416</v>
      </c>
    </row>
    <row r="1627" spans="1:2">
      <c r="A1627" s="24" t="s">
        <v>3180</v>
      </c>
      <c r="B1627" s="24" t="s">
        <v>3004</v>
      </c>
    </row>
    <row r="1628" spans="1:2">
      <c r="A1628" s="24" t="s">
        <v>3181</v>
      </c>
      <c r="B1628" s="24" t="s">
        <v>3182</v>
      </c>
    </row>
    <row r="1629" spans="1:2">
      <c r="A1629" s="24" t="s">
        <v>3183</v>
      </c>
      <c r="B1629" s="24" t="s">
        <v>3184</v>
      </c>
    </row>
    <row r="1630" spans="1:2">
      <c r="A1630" s="24" t="s">
        <v>3185</v>
      </c>
      <c r="B1630" s="24" t="s">
        <v>3186</v>
      </c>
    </row>
    <row r="1631" spans="1:2">
      <c r="A1631" s="24" t="s">
        <v>3187</v>
      </c>
      <c r="B1631" s="24">
        <v>3981</v>
      </c>
    </row>
    <row r="1632" spans="1:2">
      <c r="A1632" s="24" t="s">
        <v>3188</v>
      </c>
      <c r="B1632" s="24" t="s">
        <v>3189</v>
      </c>
    </row>
    <row r="1633" spans="1:2">
      <c r="A1633" s="24" t="s">
        <v>3190</v>
      </c>
      <c r="B1633" s="24">
        <v>3982</v>
      </c>
    </row>
    <row r="1634" spans="1:2">
      <c r="A1634" s="24" t="s">
        <v>3191</v>
      </c>
      <c r="B1634" s="24">
        <v>10797</v>
      </c>
    </row>
    <row r="1635" spans="1:2" ht="31.5">
      <c r="A1635" s="24" t="s">
        <v>3192</v>
      </c>
      <c r="B1635" s="24" t="s">
        <v>3193</v>
      </c>
    </row>
    <row r="1636" spans="1:2">
      <c r="A1636" s="24" t="s">
        <v>3194</v>
      </c>
      <c r="B1636" s="24" t="s">
        <v>1656</v>
      </c>
    </row>
    <row r="1637" spans="1:2">
      <c r="A1637" s="24" t="s">
        <v>3195</v>
      </c>
      <c r="B1637" s="24">
        <v>659</v>
      </c>
    </row>
    <row r="1638" spans="1:2">
      <c r="A1638" s="24" t="s">
        <v>3196</v>
      </c>
      <c r="B1638" s="24" t="s">
        <v>3197</v>
      </c>
    </row>
    <row r="1639" spans="1:2">
      <c r="A1639" s="24" t="s">
        <v>3198</v>
      </c>
      <c r="B1639" s="24" t="s">
        <v>3199</v>
      </c>
    </row>
    <row r="1640" spans="1:2">
      <c r="A1640" s="24" t="s">
        <v>3200</v>
      </c>
      <c r="B1640" s="24" t="s">
        <v>3201</v>
      </c>
    </row>
    <row r="1641" spans="1:2">
      <c r="A1641" s="24" t="s">
        <v>3202</v>
      </c>
      <c r="B1641" s="24" t="s">
        <v>3203</v>
      </c>
    </row>
    <row r="1642" spans="1:2">
      <c r="A1642" s="24" t="s">
        <v>3204</v>
      </c>
      <c r="B1642" s="24">
        <v>3987</v>
      </c>
    </row>
    <row r="1643" spans="1:2">
      <c r="A1643" s="24" t="s">
        <v>3205</v>
      </c>
      <c r="B1643" s="24" t="s">
        <v>3206</v>
      </c>
    </row>
    <row r="1644" spans="1:2">
      <c r="A1644" s="24" t="s">
        <v>3207</v>
      </c>
      <c r="B1644" s="24" t="s">
        <v>3208</v>
      </c>
    </row>
    <row r="1645" spans="1:2">
      <c r="A1645" s="24" t="s">
        <v>3209</v>
      </c>
      <c r="B1645" s="24">
        <v>3758</v>
      </c>
    </row>
    <row r="1646" spans="1:2">
      <c r="A1646" s="24" t="s">
        <v>3210</v>
      </c>
      <c r="B1646" s="24">
        <v>3991</v>
      </c>
    </row>
    <row r="1647" spans="1:2">
      <c r="A1647" s="24" t="s">
        <v>3211</v>
      </c>
      <c r="B1647" s="24" t="s">
        <v>3212</v>
      </c>
    </row>
    <row r="1648" spans="1:2">
      <c r="A1648" s="24" t="s">
        <v>3213</v>
      </c>
      <c r="B1648" s="24" t="s">
        <v>3214</v>
      </c>
    </row>
    <row r="1649" spans="1:2">
      <c r="A1649" s="24" t="s">
        <v>3215</v>
      </c>
      <c r="B1649" s="24" t="s">
        <v>3216</v>
      </c>
    </row>
    <row r="1650" spans="1:2">
      <c r="A1650" s="24" t="s">
        <v>3217</v>
      </c>
      <c r="B1650" s="24">
        <v>4010</v>
      </c>
    </row>
    <row r="1651" spans="1:2">
      <c r="A1651" s="24" t="s">
        <v>3218</v>
      </c>
      <c r="B1651" s="24" t="s">
        <v>3219</v>
      </c>
    </row>
    <row r="1652" spans="1:2">
      <c r="A1652" s="24" t="s">
        <v>3220</v>
      </c>
      <c r="B1652" s="24" t="s">
        <v>3221</v>
      </c>
    </row>
    <row r="1653" spans="1:2">
      <c r="A1653" s="24" t="s">
        <v>3222</v>
      </c>
      <c r="B1653" s="24" t="s">
        <v>3223</v>
      </c>
    </row>
    <row r="1654" spans="1:2">
      <c r="A1654" s="24" t="s">
        <v>3224</v>
      </c>
      <c r="B1654" s="24">
        <v>683</v>
      </c>
    </row>
    <row r="1655" spans="1:2">
      <c r="A1655" s="24" t="s">
        <v>3225</v>
      </c>
      <c r="B1655" s="24" t="s">
        <v>3226</v>
      </c>
    </row>
    <row r="1656" spans="1:2">
      <c r="A1656" s="24" t="s">
        <v>3227</v>
      </c>
      <c r="B1656" s="24">
        <v>4018</v>
      </c>
    </row>
    <row r="1657" spans="1:2">
      <c r="A1657" s="24" t="s">
        <v>3228</v>
      </c>
      <c r="B1657" s="24">
        <v>4019</v>
      </c>
    </row>
    <row r="1658" spans="1:2">
      <c r="A1658" s="24" t="s">
        <v>3229</v>
      </c>
      <c r="B1658" s="24" t="s">
        <v>3230</v>
      </c>
    </row>
    <row r="1659" spans="1:2">
      <c r="A1659" s="24" t="s">
        <v>3231</v>
      </c>
      <c r="B1659" s="24" t="s">
        <v>3232</v>
      </c>
    </row>
    <row r="1660" spans="1:2">
      <c r="A1660" s="24" t="s">
        <v>3233</v>
      </c>
      <c r="B1660" s="24">
        <v>10885</v>
      </c>
    </row>
    <row r="1661" spans="1:2">
      <c r="A1661" s="24" t="s">
        <v>3234</v>
      </c>
      <c r="B1661" s="24">
        <v>10326</v>
      </c>
    </row>
    <row r="1662" spans="1:2">
      <c r="A1662" s="24" t="s">
        <v>3235</v>
      </c>
      <c r="B1662" s="24" t="s">
        <v>3236</v>
      </c>
    </row>
    <row r="1663" spans="1:2">
      <c r="A1663" s="24" t="s">
        <v>3237</v>
      </c>
      <c r="B1663" s="24" t="s">
        <v>3238</v>
      </c>
    </row>
    <row r="1664" spans="1:2">
      <c r="A1664" s="24" t="s">
        <v>3239</v>
      </c>
      <c r="B1664" s="24">
        <v>4021</v>
      </c>
    </row>
    <row r="1665" spans="1:2">
      <c r="A1665" s="24" t="s">
        <v>3240</v>
      </c>
      <c r="B1665" s="24" t="s">
        <v>3241</v>
      </c>
    </row>
    <row r="1666" spans="1:2">
      <c r="A1666" s="24" t="s">
        <v>3242</v>
      </c>
      <c r="B1666" s="24">
        <v>4022</v>
      </c>
    </row>
    <row r="1667" spans="1:2">
      <c r="A1667" s="24" t="s">
        <v>3243</v>
      </c>
      <c r="B1667" s="24">
        <v>10888</v>
      </c>
    </row>
    <row r="1668" spans="1:2">
      <c r="A1668" s="24" t="s">
        <v>3244</v>
      </c>
      <c r="B1668" s="24" t="s">
        <v>3245</v>
      </c>
    </row>
    <row r="1669" spans="1:2" ht="31.5">
      <c r="A1669" s="24" t="s">
        <v>3246</v>
      </c>
      <c r="B1669" s="24" t="s">
        <v>3247</v>
      </c>
    </row>
    <row r="1670" spans="1:2">
      <c r="A1670" s="24" t="s">
        <v>3248</v>
      </c>
      <c r="B1670" s="24" t="s">
        <v>3249</v>
      </c>
    </row>
    <row r="1671" spans="1:2">
      <c r="A1671" s="24" t="s">
        <v>3250</v>
      </c>
      <c r="B1671" s="24">
        <v>7290</v>
      </c>
    </row>
    <row r="1672" spans="1:2">
      <c r="A1672" s="24" t="s">
        <v>3251</v>
      </c>
      <c r="B1672" s="24">
        <v>4024</v>
      </c>
    </row>
    <row r="1673" spans="1:2">
      <c r="A1673" s="24" t="s">
        <v>3252</v>
      </c>
      <c r="B1673" s="24">
        <v>10889</v>
      </c>
    </row>
    <row r="1674" spans="1:2">
      <c r="A1674" s="24" t="s">
        <v>3253</v>
      </c>
      <c r="B1674" s="24" t="s">
        <v>3254</v>
      </c>
    </row>
    <row r="1675" spans="1:2">
      <c r="A1675" s="24" t="s">
        <v>3255</v>
      </c>
      <c r="B1675" s="24" t="s">
        <v>3256</v>
      </c>
    </row>
    <row r="1676" spans="1:2">
      <c r="A1676" s="24" t="s">
        <v>3257</v>
      </c>
      <c r="B1676" s="24">
        <v>4028</v>
      </c>
    </row>
    <row r="1677" spans="1:2">
      <c r="A1677" s="24" t="s">
        <v>3258</v>
      </c>
      <c r="B1677" s="24" t="s">
        <v>3259</v>
      </c>
    </row>
    <row r="1678" spans="1:2">
      <c r="A1678" s="24" t="s">
        <v>3260</v>
      </c>
      <c r="B1678" s="24">
        <v>4029</v>
      </c>
    </row>
    <row r="1679" spans="1:2">
      <c r="A1679" s="24" t="s">
        <v>3261</v>
      </c>
      <c r="B1679" s="24" t="s">
        <v>3262</v>
      </c>
    </row>
    <row r="1680" spans="1:2">
      <c r="A1680" s="24" t="s">
        <v>3263</v>
      </c>
      <c r="B1680" s="24" t="s">
        <v>3264</v>
      </c>
    </row>
    <row r="1681" spans="1:2">
      <c r="A1681" s="24" t="s">
        <v>3265</v>
      </c>
      <c r="B1681" s="24" t="s">
        <v>3266</v>
      </c>
    </row>
    <row r="1682" spans="1:2">
      <c r="A1682" s="24" t="s">
        <v>3267</v>
      </c>
      <c r="B1682" s="24" t="s">
        <v>3268</v>
      </c>
    </row>
    <row r="1683" spans="1:2">
      <c r="A1683" s="24" t="s">
        <v>3269</v>
      </c>
      <c r="B1683" s="24" t="s">
        <v>3270</v>
      </c>
    </row>
    <row r="1684" spans="1:2">
      <c r="A1684" s="24" t="s">
        <v>3271</v>
      </c>
      <c r="B1684" s="24" t="s">
        <v>3272</v>
      </c>
    </row>
    <row r="1685" spans="1:2" ht="31.5">
      <c r="A1685" s="24" t="s">
        <v>3273</v>
      </c>
      <c r="B1685" s="24">
        <v>7186</v>
      </c>
    </row>
    <row r="1686" spans="1:2" ht="31.5">
      <c r="A1686" s="24" t="s">
        <v>3274</v>
      </c>
      <c r="B1686" s="24" t="s">
        <v>3275</v>
      </c>
    </row>
    <row r="1687" spans="1:2">
      <c r="A1687" s="24" t="s">
        <v>3276</v>
      </c>
      <c r="B1687" s="24">
        <v>4032</v>
      </c>
    </row>
    <row r="1688" spans="1:2">
      <c r="A1688" s="24" t="s">
        <v>3277</v>
      </c>
      <c r="B1688" s="24">
        <v>10918</v>
      </c>
    </row>
    <row r="1689" spans="1:2">
      <c r="A1689" s="24" t="s">
        <v>3278</v>
      </c>
      <c r="B1689" s="24" t="s">
        <v>3279</v>
      </c>
    </row>
    <row r="1690" spans="1:2">
      <c r="A1690" s="24" t="s">
        <v>3280</v>
      </c>
      <c r="B1690" s="24" t="s">
        <v>3281</v>
      </c>
    </row>
    <row r="1691" spans="1:2">
      <c r="A1691" s="24" t="s">
        <v>3282</v>
      </c>
      <c r="B1691" s="24">
        <v>7189</v>
      </c>
    </row>
    <row r="1692" spans="1:2">
      <c r="A1692" s="24" t="s">
        <v>3283</v>
      </c>
      <c r="B1692" s="24" t="s">
        <v>3284</v>
      </c>
    </row>
    <row r="1693" spans="1:2">
      <c r="A1693" s="24" t="s">
        <v>3285</v>
      </c>
      <c r="B1693" s="24">
        <v>4036</v>
      </c>
    </row>
    <row r="1694" spans="1:2">
      <c r="A1694" s="24" t="s">
        <v>3286</v>
      </c>
      <c r="B1694" s="24">
        <v>773</v>
      </c>
    </row>
    <row r="1695" spans="1:2">
      <c r="A1695" s="24" t="s">
        <v>3287</v>
      </c>
      <c r="B1695" s="24">
        <v>6300</v>
      </c>
    </row>
    <row r="1696" spans="1:2">
      <c r="A1696" s="24" t="s">
        <v>3288</v>
      </c>
      <c r="B1696" s="24" t="s">
        <v>3289</v>
      </c>
    </row>
    <row r="1697" spans="1:2">
      <c r="A1697" s="24" t="s">
        <v>3290</v>
      </c>
      <c r="B1697" s="24" t="s">
        <v>3291</v>
      </c>
    </row>
    <row r="1698" spans="1:2">
      <c r="A1698" s="24" t="s">
        <v>3292</v>
      </c>
      <c r="B1698" s="24">
        <v>230</v>
      </c>
    </row>
    <row r="1699" spans="1:2" ht="31.5">
      <c r="A1699" s="24" t="s">
        <v>3293</v>
      </c>
      <c r="B1699" s="24" t="s">
        <v>3294</v>
      </c>
    </row>
    <row r="1700" spans="1:2">
      <c r="A1700" s="24" t="s">
        <v>3295</v>
      </c>
      <c r="B1700" s="24">
        <v>10688</v>
      </c>
    </row>
    <row r="1701" spans="1:2">
      <c r="A1701" s="24" t="s">
        <v>3296</v>
      </c>
      <c r="B1701" s="24" t="s">
        <v>3297</v>
      </c>
    </row>
    <row r="1702" spans="1:2">
      <c r="A1702" s="24" t="s">
        <v>3298</v>
      </c>
      <c r="B1702" s="24" t="s">
        <v>1011</v>
      </c>
    </row>
    <row r="1703" spans="1:2">
      <c r="A1703" s="24" t="s">
        <v>3299</v>
      </c>
      <c r="B1703" s="24" t="s">
        <v>3300</v>
      </c>
    </row>
    <row r="1704" spans="1:2">
      <c r="A1704" s="24" t="s">
        <v>3301</v>
      </c>
      <c r="B1704" s="24">
        <v>772</v>
      </c>
    </row>
    <row r="1705" spans="1:2">
      <c r="A1705" s="24" t="s">
        <v>3302</v>
      </c>
      <c r="B1705" s="24" t="s">
        <v>3303</v>
      </c>
    </row>
    <row r="1706" spans="1:2">
      <c r="A1706" s="24" t="s">
        <v>3304</v>
      </c>
      <c r="B1706" s="24" t="s">
        <v>3305</v>
      </c>
    </row>
    <row r="1707" spans="1:2">
      <c r="A1707" s="24" t="s">
        <v>3306</v>
      </c>
      <c r="B1707" s="24" t="s">
        <v>3307</v>
      </c>
    </row>
    <row r="1708" spans="1:2">
      <c r="A1708" s="24" t="s">
        <v>3308</v>
      </c>
      <c r="B1708" s="24" t="s">
        <v>3309</v>
      </c>
    </row>
    <row r="1709" spans="1:2">
      <c r="A1709" s="24" t="s">
        <v>3310</v>
      </c>
      <c r="B1709" s="24" t="s">
        <v>1694</v>
      </c>
    </row>
    <row r="1710" spans="1:2">
      <c r="A1710" s="24" t="s">
        <v>3311</v>
      </c>
      <c r="B1710" s="24" t="s">
        <v>3312</v>
      </c>
    </row>
    <row r="1711" spans="1:2">
      <c r="A1711" s="24" t="s">
        <v>3313</v>
      </c>
      <c r="B1711" s="24" t="s">
        <v>3314</v>
      </c>
    </row>
    <row r="1712" spans="1:2">
      <c r="A1712" s="24" t="s">
        <v>3315</v>
      </c>
      <c r="B1712" s="24" t="s">
        <v>3316</v>
      </c>
    </row>
    <row r="1713" spans="1:2">
      <c r="A1713" s="24" t="s">
        <v>3317</v>
      </c>
      <c r="B1713" s="24" t="s">
        <v>3318</v>
      </c>
    </row>
    <row r="1714" spans="1:2">
      <c r="A1714" s="24" t="s">
        <v>4384</v>
      </c>
      <c r="B1714" s="24" t="s">
        <v>3319</v>
      </c>
    </row>
    <row r="1715" spans="1:2">
      <c r="A1715" s="24" t="s">
        <v>3320</v>
      </c>
      <c r="B1715" s="24" t="s">
        <v>3321</v>
      </c>
    </row>
    <row r="1716" spans="1:2">
      <c r="A1716" s="24" t="s">
        <v>3322</v>
      </c>
      <c r="B1716" s="24">
        <v>7202</v>
      </c>
    </row>
    <row r="1717" spans="1:2">
      <c r="A1717" s="24" t="s">
        <v>3323</v>
      </c>
      <c r="B1717" s="24">
        <v>3308</v>
      </c>
    </row>
    <row r="1718" spans="1:2">
      <c r="A1718" s="24" t="s">
        <v>3324</v>
      </c>
      <c r="B1718" s="24">
        <v>4097</v>
      </c>
    </row>
    <row r="1719" spans="1:2">
      <c r="A1719" s="24" t="s">
        <v>3325</v>
      </c>
      <c r="B1719" s="24" t="s">
        <v>3326</v>
      </c>
    </row>
    <row r="1720" spans="1:2">
      <c r="A1720" s="24" t="s">
        <v>3327</v>
      </c>
      <c r="B1720" s="24">
        <v>6292</v>
      </c>
    </row>
    <row r="1721" spans="1:2">
      <c r="A1721" s="24" t="s">
        <v>3328</v>
      </c>
      <c r="B1721" s="24" t="s">
        <v>3329</v>
      </c>
    </row>
    <row r="1722" spans="1:2">
      <c r="A1722" s="24" t="s">
        <v>3330</v>
      </c>
      <c r="B1722" s="24">
        <v>6300</v>
      </c>
    </row>
    <row r="1723" spans="1:2">
      <c r="A1723" s="24" t="s">
        <v>3331</v>
      </c>
      <c r="B1723" s="24">
        <v>7397</v>
      </c>
    </row>
    <row r="1724" spans="1:2">
      <c r="A1724" s="24" t="s">
        <v>3332</v>
      </c>
      <c r="B1724" s="24" t="s">
        <v>3333</v>
      </c>
    </row>
    <row r="1725" spans="1:2">
      <c r="A1725" s="24" t="s">
        <v>3334</v>
      </c>
      <c r="B1725" s="24" t="s">
        <v>3335</v>
      </c>
    </row>
    <row r="1726" spans="1:2">
      <c r="A1726" s="24" t="s">
        <v>3336</v>
      </c>
      <c r="B1726" s="24">
        <v>812</v>
      </c>
    </row>
    <row r="1727" spans="1:2">
      <c r="A1727" s="24" t="s">
        <v>3337</v>
      </c>
      <c r="B1727" s="24" t="s">
        <v>3338</v>
      </c>
    </row>
    <row r="1728" spans="1:2">
      <c r="A1728" s="24" t="s">
        <v>3339</v>
      </c>
      <c r="B1728" s="24" t="s">
        <v>3340</v>
      </c>
    </row>
    <row r="1729" spans="1:2">
      <c r="A1729" s="24" t="s">
        <v>3341</v>
      </c>
      <c r="B1729" s="24">
        <v>10945</v>
      </c>
    </row>
    <row r="1730" spans="1:2">
      <c r="A1730" s="24" t="s">
        <v>3342</v>
      </c>
      <c r="B1730" s="24" t="s">
        <v>2705</v>
      </c>
    </row>
    <row r="1731" spans="1:2">
      <c r="A1731" s="24" t="s">
        <v>3343</v>
      </c>
      <c r="B1731" s="24">
        <v>10923</v>
      </c>
    </row>
    <row r="1732" spans="1:2">
      <c r="A1732" s="24" t="s">
        <v>3344</v>
      </c>
      <c r="B1732" s="24">
        <v>307</v>
      </c>
    </row>
    <row r="1733" spans="1:2">
      <c r="A1733" s="24" t="s">
        <v>3345</v>
      </c>
      <c r="B1733" s="24" t="s">
        <v>3346</v>
      </c>
    </row>
    <row r="1734" spans="1:2">
      <c r="A1734" s="24" t="s">
        <v>3347</v>
      </c>
      <c r="B1734" s="24" t="s">
        <v>3348</v>
      </c>
    </row>
    <row r="1735" spans="1:2">
      <c r="A1735" s="24" t="s">
        <v>3349</v>
      </c>
      <c r="B1735" s="24" t="s">
        <v>3350</v>
      </c>
    </row>
    <row r="1736" spans="1:2">
      <c r="A1736" s="24" t="s">
        <v>3351</v>
      </c>
      <c r="B1736" s="24">
        <v>11091</v>
      </c>
    </row>
    <row r="1737" spans="1:2">
      <c r="A1737" s="24" t="s">
        <v>3352</v>
      </c>
      <c r="B1737" s="24">
        <v>9785</v>
      </c>
    </row>
    <row r="1738" spans="1:2">
      <c r="A1738" s="24" t="s">
        <v>3353</v>
      </c>
      <c r="B1738" s="24" t="s">
        <v>2534</v>
      </c>
    </row>
    <row r="1739" spans="1:2">
      <c r="A1739" s="24" t="s">
        <v>3354</v>
      </c>
      <c r="B1739" s="24">
        <v>218</v>
      </c>
    </row>
    <row r="1740" spans="1:2">
      <c r="A1740" s="24" t="s">
        <v>3355</v>
      </c>
      <c r="B1740" s="24">
        <v>814</v>
      </c>
    </row>
    <row r="1741" spans="1:2">
      <c r="A1741" s="24" t="s">
        <v>3356</v>
      </c>
      <c r="B1741" s="24" t="s">
        <v>3357</v>
      </c>
    </row>
    <row r="1742" spans="1:2">
      <c r="A1742" s="24" t="s">
        <v>3358</v>
      </c>
      <c r="B1742" s="24" t="s">
        <v>3359</v>
      </c>
    </row>
    <row r="1743" spans="1:2">
      <c r="A1743" s="24" t="s">
        <v>3360</v>
      </c>
      <c r="B1743" s="24" t="s">
        <v>3361</v>
      </c>
    </row>
    <row r="1744" spans="1:2">
      <c r="A1744" s="24" t="s">
        <v>3362</v>
      </c>
      <c r="B1744" s="24" t="s">
        <v>3363</v>
      </c>
    </row>
    <row r="1745" spans="1:2">
      <c r="A1745" s="24" t="s">
        <v>3364</v>
      </c>
      <c r="B1745" s="24" t="s">
        <v>3365</v>
      </c>
    </row>
    <row r="1746" spans="1:2">
      <c r="A1746" s="24" t="s">
        <v>3366</v>
      </c>
      <c r="B1746" s="24" t="s">
        <v>3367</v>
      </c>
    </row>
    <row r="1747" spans="1:2" ht="31.5">
      <c r="A1747" s="24" t="s">
        <v>3368</v>
      </c>
      <c r="B1747" s="24">
        <v>818</v>
      </c>
    </row>
    <row r="1748" spans="1:2">
      <c r="A1748" s="24" t="s">
        <v>3369</v>
      </c>
      <c r="B1748" s="24" t="s">
        <v>3370</v>
      </c>
    </row>
    <row r="1749" spans="1:2">
      <c r="A1749" s="24" t="s">
        <v>3371</v>
      </c>
      <c r="B1749" s="24" t="s">
        <v>3372</v>
      </c>
    </row>
    <row r="1750" spans="1:2">
      <c r="A1750" s="24" t="s">
        <v>3373</v>
      </c>
      <c r="B1750" s="24">
        <v>10959</v>
      </c>
    </row>
    <row r="1751" spans="1:2">
      <c r="A1751" s="24" t="s">
        <v>3374</v>
      </c>
      <c r="B1751" s="24" t="s">
        <v>3375</v>
      </c>
    </row>
    <row r="1752" spans="1:2">
      <c r="A1752" s="24" t="s">
        <v>3376</v>
      </c>
      <c r="B1752" s="24" t="s">
        <v>3377</v>
      </c>
    </row>
    <row r="1753" spans="1:2">
      <c r="A1753" s="24" t="s">
        <v>3378</v>
      </c>
      <c r="B1753" s="24">
        <v>4112</v>
      </c>
    </row>
    <row r="1754" spans="1:2">
      <c r="A1754" s="24" t="s">
        <v>3379</v>
      </c>
      <c r="B1754" s="24">
        <v>7218</v>
      </c>
    </row>
    <row r="1755" spans="1:2">
      <c r="A1755" s="24" t="s">
        <v>3380</v>
      </c>
      <c r="B1755" s="24">
        <v>9866</v>
      </c>
    </row>
    <row r="1756" spans="1:2">
      <c r="A1756" s="24" t="s">
        <v>3381</v>
      </c>
      <c r="B1756" s="24" t="s">
        <v>3382</v>
      </c>
    </row>
    <row r="1757" spans="1:2">
      <c r="A1757" s="24" t="s">
        <v>3383</v>
      </c>
      <c r="B1757" s="24" t="s">
        <v>3384</v>
      </c>
    </row>
    <row r="1758" spans="1:2">
      <c r="A1758" s="24" t="s">
        <v>3385</v>
      </c>
      <c r="B1758" s="24" t="s">
        <v>3386</v>
      </c>
    </row>
    <row r="1759" spans="1:2">
      <c r="A1759" s="24" t="s">
        <v>3387</v>
      </c>
      <c r="B1759" s="24" t="s">
        <v>3388</v>
      </c>
    </row>
    <row r="1760" spans="1:2">
      <c r="A1760" s="24" t="s">
        <v>3389</v>
      </c>
      <c r="B1760" s="24" t="s">
        <v>3390</v>
      </c>
    </row>
    <row r="1761" spans="1:2">
      <c r="A1761" s="24" t="s">
        <v>3391</v>
      </c>
      <c r="B1761" s="24">
        <v>10416</v>
      </c>
    </row>
    <row r="1762" spans="1:2">
      <c r="A1762" s="24" t="s">
        <v>3392</v>
      </c>
      <c r="B1762" s="24" t="s">
        <v>3393</v>
      </c>
    </row>
    <row r="1763" spans="1:2">
      <c r="A1763" s="24" t="s">
        <v>70</v>
      </c>
      <c r="B1763" s="24">
        <v>10178</v>
      </c>
    </row>
    <row r="1764" spans="1:2">
      <c r="A1764" s="24" t="s">
        <v>3394</v>
      </c>
      <c r="B1764" s="24">
        <v>819</v>
      </c>
    </row>
    <row r="1765" spans="1:2">
      <c r="A1765" s="24" t="s">
        <v>3395</v>
      </c>
      <c r="B1765" s="24">
        <v>4117</v>
      </c>
    </row>
    <row r="1766" spans="1:2">
      <c r="A1766" s="24" t="s">
        <v>3396</v>
      </c>
      <c r="B1766" s="24">
        <v>10586</v>
      </c>
    </row>
    <row r="1767" spans="1:2">
      <c r="A1767" s="24" t="s">
        <v>3397</v>
      </c>
      <c r="B1767" s="24">
        <v>10966</v>
      </c>
    </row>
    <row r="1768" spans="1:2">
      <c r="A1768" s="24" t="s">
        <v>3398</v>
      </c>
      <c r="B1768" s="24">
        <v>9932</v>
      </c>
    </row>
    <row r="1769" spans="1:2">
      <c r="A1769" s="24" t="s">
        <v>3399</v>
      </c>
      <c r="B1769" s="24">
        <v>4118</v>
      </c>
    </row>
    <row r="1770" spans="1:2">
      <c r="A1770" s="24" t="s">
        <v>3400</v>
      </c>
      <c r="B1770" s="24">
        <v>9785</v>
      </c>
    </row>
    <row r="1771" spans="1:2">
      <c r="A1771" s="24" t="s">
        <v>3401</v>
      </c>
      <c r="B1771" s="24">
        <v>822</v>
      </c>
    </row>
    <row r="1772" spans="1:2">
      <c r="A1772" s="24" t="s">
        <v>3402</v>
      </c>
      <c r="B1772" s="24">
        <v>4030</v>
      </c>
    </row>
    <row r="1773" spans="1:2">
      <c r="A1773" s="24" t="s">
        <v>3403</v>
      </c>
      <c r="B1773" s="24">
        <v>4316</v>
      </c>
    </row>
    <row r="1774" spans="1:2">
      <c r="A1774" s="24" t="s">
        <v>3404</v>
      </c>
      <c r="B1774" s="24" t="s">
        <v>3405</v>
      </c>
    </row>
    <row r="1775" spans="1:2">
      <c r="A1775" s="24" t="s">
        <v>3406</v>
      </c>
      <c r="B1775" s="24">
        <v>7226</v>
      </c>
    </row>
    <row r="1776" spans="1:2">
      <c r="A1776" s="24" t="s">
        <v>3407</v>
      </c>
      <c r="B1776" s="24" t="s">
        <v>3408</v>
      </c>
    </row>
    <row r="1777" spans="1:2">
      <c r="A1777" s="24" t="s">
        <v>3409</v>
      </c>
      <c r="B1777" s="24">
        <v>7228</v>
      </c>
    </row>
    <row r="1778" spans="1:2">
      <c r="A1778" s="24" t="s">
        <v>3410</v>
      </c>
      <c r="B1778" s="24" t="s">
        <v>3411</v>
      </c>
    </row>
    <row r="1779" spans="1:2">
      <c r="A1779" s="24" t="s">
        <v>3412</v>
      </c>
      <c r="B1779" s="24">
        <v>828</v>
      </c>
    </row>
    <row r="1780" spans="1:2">
      <c r="A1780" s="24" t="s">
        <v>3413</v>
      </c>
      <c r="B1780" s="24" t="s">
        <v>3414</v>
      </c>
    </row>
    <row r="1781" spans="1:2">
      <c r="A1781" s="24" t="s">
        <v>3415</v>
      </c>
      <c r="B1781" s="24">
        <v>7230</v>
      </c>
    </row>
    <row r="1782" spans="1:2">
      <c r="A1782" s="24" t="s">
        <v>3416</v>
      </c>
      <c r="B1782" s="24">
        <v>4132</v>
      </c>
    </row>
    <row r="1783" spans="1:2">
      <c r="A1783" s="24" t="s">
        <v>3417</v>
      </c>
      <c r="B1783" s="24">
        <v>4314</v>
      </c>
    </row>
    <row r="1784" spans="1:2">
      <c r="A1784" s="24" t="s">
        <v>3418</v>
      </c>
      <c r="B1784" s="24">
        <v>10981</v>
      </c>
    </row>
    <row r="1785" spans="1:2">
      <c r="A1785" s="24" t="s">
        <v>3419</v>
      </c>
      <c r="B1785" s="24">
        <v>4133</v>
      </c>
    </row>
    <row r="1786" spans="1:2">
      <c r="A1786" s="24" t="s">
        <v>3420</v>
      </c>
      <c r="B1786" s="24">
        <v>4134</v>
      </c>
    </row>
    <row r="1787" spans="1:2">
      <c r="A1787" s="24" t="s">
        <v>3421</v>
      </c>
      <c r="B1787" s="24" t="s">
        <v>3422</v>
      </c>
    </row>
    <row r="1788" spans="1:2">
      <c r="A1788" s="24" t="s">
        <v>3423</v>
      </c>
      <c r="B1788" s="24" t="s">
        <v>3424</v>
      </c>
    </row>
    <row r="1789" spans="1:2" ht="31.5">
      <c r="A1789" s="24" t="s">
        <v>3425</v>
      </c>
      <c r="B1789" s="24" t="s">
        <v>3426</v>
      </c>
    </row>
    <row r="1790" spans="1:2">
      <c r="A1790" s="24" t="s">
        <v>3427</v>
      </c>
      <c r="B1790" s="24" t="s">
        <v>3428</v>
      </c>
    </row>
    <row r="1791" spans="1:2" ht="31.5">
      <c r="A1791" s="24" t="s">
        <v>3429</v>
      </c>
      <c r="B1791" s="24" t="s">
        <v>3430</v>
      </c>
    </row>
    <row r="1792" spans="1:2" ht="31.5">
      <c r="A1792" s="24" t="s">
        <v>3431</v>
      </c>
      <c r="B1792" s="24" t="s">
        <v>3432</v>
      </c>
    </row>
    <row r="1793" spans="1:2">
      <c r="A1793" s="24" t="s">
        <v>3433</v>
      </c>
      <c r="B1793" s="24" t="s">
        <v>3434</v>
      </c>
    </row>
    <row r="1794" spans="1:2">
      <c r="A1794" s="24" t="s">
        <v>3435</v>
      </c>
      <c r="B1794" s="24" t="s">
        <v>3436</v>
      </c>
    </row>
    <row r="1795" spans="1:2">
      <c r="A1795" s="24" t="s">
        <v>3437</v>
      </c>
      <c r="B1795" s="24">
        <v>10990</v>
      </c>
    </row>
    <row r="1796" spans="1:2">
      <c r="A1796" s="24" t="s">
        <v>3438</v>
      </c>
      <c r="B1796" s="24" t="s">
        <v>3439</v>
      </c>
    </row>
    <row r="1797" spans="1:2">
      <c r="A1797" s="24" t="s">
        <v>3440</v>
      </c>
      <c r="B1797" s="24">
        <v>4146</v>
      </c>
    </row>
    <row r="1798" spans="1:2">
      <c r="A1798" s="24" t="s">
        <v>3441</v>
      </c>
      <c r="B1798" s="24" t="s">
        <v>3442</v>
      </c>
    </row>
    <row r="1799" spans="1:2">
      <c r="A1799" s="24" t="s">
        <v>3443</v>
      </c>
      <c r="B1799" s="24" t="s">
        <v>3444</v>
      </c>
    </row>
    <row r="1800" spans="1:2">
      <c r="A1800" s="24" t="s">
        <v>3445</v>
      </c>
      <c r="B1800" s="24" t="s">
        <v>3446</v>
      </c>
    </row>
    <row r="1801" spans="1:2">
      <c r="A1801" s="24" t="s">
        <v>3447</v>
      </c>
      <c r="B1801" s="24" t="s">
        <v>3448</v>
      </c>
    </row>
    <row r="1802" spans="1:2">
      <c r="A1802" s="24" t="s">
        <v>3449</v>
      </c>
      <c r="B1802" s="24" t="s">
        <v>3450</v>
      </c>
    </row>
    <row r="1803" spans="1:2">
      <c r="A1803" s="24" t="s">
        <v>3451</v>
      </c>
      <c r="B1803" s="24" t="s">
        <v>3452</v>
      </c>
    </row>
    <row r="1804" spans="1:2">
      <c r="A1804" s="24" t="s">
        <v>3453</v>
      </c>
      <c r="B1804" s="24" t="s">
        <v>3454</v>
      </c>
    </row>
    <row r="1805" spans="1:2">
      <c r="A1805" s="24" t="s">
        <v>3455</v>
      </c>
      <c r="B1805" s="24" t="s">
        <v>3456</v>
      </c>
    </row>
    <row r="1806" spans="1:2" ht="31.5">
      <c r="A1806" s="24" t="s">
        <v>3457</v>
      </c>
      <c r="B1806" s="24" t="s">
        <v>3458</v>
      </c>
    </row>
    <row r="1807" spans="1:2">
      <c r="A1807" s="24" t="s">
        <v>3459</v>
      </c>
      <c r="B1807" s="24" t="s">
        <v>3460</v>
      </c>
    </row>
    <row r="1808" spans="1:2">
      <c r="A1808" s="24" t="s">
        <v>3461</v>
      </c>
      <c r="B1808" s="24" t="s">
        <v>3462</v>
      </c>
    </row>
    <row r="1809" spans="1:2">
      <c r="A1809" s="24" t="s">
        <v>3463</v>
      </c>
      <c r="B1809" s="24">
        <v>11003</v>
      </c>
    </row>
    <row r="1810" spans="1:2">
      <c r="A1810" s="24" t="s">
        <v>3464</v>
      </c>
      <c r="B1810" s="24" t="s">
        <v>3465</v>
      </c>
    </row>
    <row r="1811" spans="1:2">
      <c r="A1811" s="24" t="s">
        <v>3466</v>
      </c>
      <c r="B1811" s="24" t="s">
        <v>3467</v>
      </c>
    </row>
    <row r="1812" spans="1:2">
      <c r="A1812" s="24" t="s">
        <v>3468</v>
      </c>
      <c r="B1812" s="24">
        <v>11005</v>
      </c>
    </row>
    <row r="1813" spans="1:2">
      <c r="A1813" s="24" t="s">
        <v>3469</v>
      </c>
      <c r="B1813" s="24">
        <v>4158</v>
      </c>
    </row>
    <row r="1814" spans="1:2">
      <c r="A1814" s="24" t="s">
        <v>3470</v>
      </c>
      <c r="B1814" s="24" t="s">
        <v>3471</v>
      </c>
    </row>
    <row r="1815" spans="1:2">
      <c r="A1815" s="24" t="s">
        <v>3472</v>
      </c>
      <c r="B1815" s="24" t="s">
        <v>3473</v>
      </c>
    </row>
    <row r="1816" spans="1:2" ht="31.5">
      <c r="A1816" s="24" t="s">
        <v>3474</v>
      </c>
      <c r="B1816" s="24" t="s">
        <v>3475</v>
      </c>
    </row>
    <row r="1817" spans="1:2">
      <c r="A1817" s="24" t="s">
        <v>3476</v>
      </c>
      <c r="B1817" s="24" t="s">
        <v>3477</v>
      </c>
    </row>
    <row r="1818" spans="1:2">
      <c r="A1818" s="24" t="s">
        <v>3478</v>
      </c>
      <c r="B1818" s="24">
        <v>11010</v>
      </c>
    </row>
    <row r="1819" spans="1:2">
      <c r="A1819" s="24" t="s">
        <v>3479</v>
      </c>
      <c r="B1819" s="24">
        <v>4163</v>
      </c>
    </row>
    <row r="1820" spans="1:2">
      <c r="A1820" s="24" t="s">
        <v>3480</v>
      </c>
      <c r="B1820" s="24" t="s">
        <v>2766</v>
      </c>
    </row>
    <row r="1821" spans="1:2">
      <c r="A1821" s="24" t="s">
        <v>3481</v>
      </c>
      <c r="B1821" s="24" t="s">
        <v>1078</v>
      </c>
    </row>
    <row r="1822" spans="1:2">
      <c r="A1822" s="24" t="s">
        <v>3482</v>
      </c>
      <c r="B1822" s="24">
        <v>6966</v>
      </c>
    </row>
    <row r="1823" spans="1:2">
      <c r="A1823" s="24" t="s">
        <v>3483</v>
      </c>
      <c r="B1823" s="24">
        <v>4164</v>
      </c>
    </row>
    <row r="1824" spans="1:2">
      <c r="A1824" s="24" t="s">
        <v>3484</v>
      </c>
      <c r="B1824" s="24">
        <v>11011</v>
      </c>
    </row>
    <row r="1825" spans="1:2">
      <c r="A1825" s="24" t="s">
        <v>3485</v>
      </c>
      <c r="B1825" s="24" t="s">
        <v>3486</v>
      </c>
    </row>
    <row r="1826" spans="1:2">
      <c r="A1826" s="24" t="s">
        <v>3487</v>
      </c>
      <c r="B1826" s="24" t="s">
        <v>3488</v>
      </c>
    </row>
    <row r="1827" spans="1:2">
      <c r="A1827" s="24" t="s">
        <v>3489</v>
      </c>
      <c r="B1827" s="24">
        <v>6223</v>
      </c>
    </row>
    <row r="1828" spans="1:2">
      <c r="A1828" s="24" t="s">
        <v>3490</v>
      </c>
      <c r="B1828" s="24" t="s">
        <v>3491</v>
      </c>
    </row>
    <row r="1829" spans="1:2">
      <c r="A1829" s="24" t="s">
        <v>3492</v>
      </c>
      <c r="B1829" s="24">
        <v>3885</v>
      </c>
    </row>
    <row r="1830" spans="1:2">
      <c r="A1830" s="24" t="s">
        <v>3493</v>
      </c>
      <c r="B1830" s="24" t="s">
        <v>3494</v>
      </c>
    </row>
    <row r="1831" spans="1:2">
      <c r="A1831" s="24" t="s">
        <v>3495</v>
      </c>
      <c r="B1831" s="24" t="s">
        <v>3496</v>
      </c>
    </row>
    <row r="1832" spans="1:2">
      <c r="A1832" s="24" t="s">
        <v>3497</v>
      </c>
      <c r="B1832" s="24" t="s">
        <v>3498</v>
      </c>
    </row>
    <row r="1833" spans="1:2">
      <c r="A1833" s="24" t="s">
        <v>3499</v>
      </c>
      <c r="B1833" s="24" t="s">
        <v>3500</v>
      </c>
    </row>
    <row r="1834" spans="1:2">
      <c r="A1834" s="24" t="s">
        <v>3501</v>
      </c>
      <c r="B1834" s="24">
        <v>4168</v>
      </c>
    </row>
    <row r="1835" spans="1:2">
      <c r="A1835" s="24" t="s">
        <v>3502</v>
      </c>
      <c r="B1835" s="24" t="s">
        <v>3503</v>
      </c>
    </row>
    <row r="1836" spans="1:2">
      <c r="A1836" s="24" t="s">
        <v>3504</v>
      </c>
      <c r="B1836" s="24" t="s">
        <v>3505</v>
      </c>
    </row>
    <row r="1837" spans="1:2">
      <c r="A1837" s="24" t="s">
        <v>3506</v>
      </c>
      <c r="B1837" s="24">
        <v>7250</v>
      </c>
    </row>
    <row r="1838" spans="1:2">
      <c r="A1838" s="24" t="s">
        <v>3507</v>
      </c>
      <c r="B1838" s="24">
        <v>899</v>
      </c>
    </row>
    <row r="1839" spans="1:2">
      <c r="A1839" s="24" t="s">
        <v>3508</v>
      </c>
      <c r="B1839" s="24" t="s">
        <v>3509</v>
      </c>
    </row>
    <row r="1840" spans="1:2">
      <c r="A1840" s="24" t="s">
        <v>3510</v>
      </c>
      <c r="B1840" s="24" t="s">
        <v>3511</v>
      </c>
    </row>
    <row r="1841" spans="1:2">
      <c r="A1841" s="24" t="s">
        <v>3512</v>
      </c>
      <c r="B1841" s="24">
        <v>4170</v>
      </c>
    </row>
    <row r="1842" spans="1:2">
      <c r="A1842" s="24" t="s">
        <v>3513</v>
      </c>
      <c r="B1842" s="24" t="s">
        <v>3514</v>
      </c>
    </row>
    <row r="1843" spans="1:2">
      <c r="A1843" s="24" t="s">
        <v>3515</v>
      </c>
      <c r="B1843" s="24">
        <v>4173</v>
      </c>
    </row>
    <row r="1844" spans="1:2">
      <c r="A1844" s="24" t="s">
        <v>3516</v>
      </c>
      <c r="B1844" s="24" t="s">
        <v>3517</v>
      </c>
    </row>
    <row r="1845" spans="1:2">
      <c r="A1845" s="24" t="s">
        <v>3518</v>
      </c>
      <c r="B1845" s="24" t="s">
        <v>3519</v>
      </c>
    </row>
    <row r="1846" spans="1:2">
      <c r="A1846" s="24" t="s">
        <v>3520</v>
      </c>
      <c r="B1846" s="24">
        <v>7256</v>
      </c>
    </row>
    <row r="1847" spans="1:2">
      <c r="A1847" s="24" t="s">
        <v>3521</v>
      </c>
      <c r="B1847" s="24" t="s">
        <v>3522</v>
      </c>
    </row>
    <row r="1848" spans="1:2">
      <c r="A1848" s="24" t="s">
        <v>3523</v>
      </c>
      <c r="B1848" s="24" t="s">
        <v>3524</v>
      </c>
    </row>
    <row r="1849" spans="1:2">
      <c r="A1849" s="24" t="s">
        <v>3525</v>
      </c>
      <c r="B1849" s="24" t="s">
        <v>3526</v>
      </c>
    </row>
    <row r="1850" spans="1:2">
      <c r="A1850" s="24" t="s">
        <v>3527</v>
      </c>
      <c r="B1850" s="24" t="s">
        <v>3528</v>
      </c>
    </row>
    <row r="1851" spans="1:2" ht="31.5">
      <c r="A1851" s="24" t="s">
        <v>4385</v>
      </c>
      <c r="B1851" s="24" t="s">
        <v>3529</v>
      </c>
    </row>
    <row r="1852" spans="1:2">
      <c r="A1852" s="24" t="s">
        <v>3530</v>
      </c>
      <c r="B1852" s="24" t="s">
        <v>3531</v>
      </c>
    </row>
    <row r="1853" spans="1:2">
      <c r="A1853" s="24" t="s">
        <v>3532</v>
      </c>
      <c r="B1853" s="24" t="s">
        <v>3533</v>
      </c>
    </row>
    <row r="1854" spans="1:2">
      <c r="A1854" s="24" t="s">
        <v>3534</v>
      </c>
      <c r="B1854" s="24">
        <v>4181</v>
      </c>
    </row>
    <row r="1855" spans="1:2">
      <c r="A1855" s="24" t="s">
        <v>3535</v>
      </c>
      <c r="B1855" s="24">
        <v>3059</v>
      </c>
    </row>
    <row r="1856" spans="1:2" ht="31.5">
      <c r="A1856" s="24" t="s">
        <v>3536</v>
      </c>
      <c r="B1856" s="24" t="s">
        <v>3537</v>
      </c>
    </row>
    <row r="1857" spans="1:2">
      <c r="A1857" s="24" t="s">
        <v>3538</v>
      </c>
      <c r="B1857" s="24" t="s">
        <v>3539</v>
      </c>
    </row>
    <row r="1858" spans="1:2">
      <c r="A1858" s="24" t="s">
        <v>3540</v>
      </c>
      <c r="B1858" s="24">
        <v>11002</v>
      </c>
    </row>
    <row r="1859" spans="1:2">
      <c r="A1859" s="24" t="s">
        <v>3541</v>
      </c>
      <c r="B1859" s="24">
        <v>11002</v>
      </c>
    </row>
    <row r="1860" spans="1:2">
      <c r="A1860" s="24" t="s">
        <v>3542</v>
      </c>
      <c r="B1860" s="24">
        <v>11030</v>
      </c>
    </row>
    <row r="1861" spans="1:2">
      <c r="A1861" s="24" t="s">
        <v>3543</v>
      </c>
      <c r="B1861" s="24" t="s">
        <v>3544</v>
      </c>
    </row>
    <row r="1862" spans="1:2">
      <c r="A1862" s="24" t="s">
        <v>3545</v>
      </c>
      <c r="B1862" s="24">
        <v>3030</v>
      </c>
    </row>
    <row r="1863" spans="1:2">
      <c r="A1863" s="24" t="s">
        <v>3546</v>
      </c>
      <c r="B1863" s="24" t="s">
        <v>3547</v>
      </c>
    </row>
    <row r="1864" spans="1:2">
      <c r="A1864" s="24" t="s">
        <v>3548</v>
      </c>
      <c r="B1864" s="24" t="s">
        <v>3549</v>
      </c>
    </row>
    <row r="1865" spans="1:2">
      <c r="A1865" s="24" t="s">
        <v>3550</v>
      </c>
      <c r="B1865" s="24" t="s">
        <v>3551</v>
      </c>
    </row>
    <row r="1866" spans="1:2">
      <c r="A1866" s="24" t="s">
        <v>3552</v>
      </c>
      <c r="B1866" s="24" t="s">
        <v>3553</v>
      </c>
    </row>
    <row r="1867" spans="1:2">
      <c r="A1867" s="24" t="s">
        <v>3554</v>
      </c>
      <c r="B1867" s="24">
        <v>4185</v>
      </c>
    </row>
    <row r="1868" spans="1:2">
      <c r="A1868" s="24" t="s">
        <v>3555</v>
      </c>
      <c r="B1868" s="24" t="s">
        <v>3556</v>
      </c>
    </row>
    <row r="1869" spans="1:2">
      <c r="A1869" s="24" t="s">
        <v>3557</v>
      </c>
      <c r="B1869" s="24" t="s">
        <v>3558</v>
      </c>
    </row>
    <row r="1870" spans="1:2">
      <c r="A1870" s="24" t="s">
        <v>3559</v>
      </c>
      <c r="B1870" s="24">
        <v>859</v>
      </c>
    </row>
    <row r="1871" spans="1:2">
      <c r="A1871" s="24" t="s">
        <v>3560</v>
      </c>
      <c r="B1871" s="24" t="s">
        <v>2755</v>
      </c>
    </row>
    <row r="1872" spans="1:2">
      <c r="A1872" s="24" t="s">
        <v>3561</v>
      </c>
      <c r="B1872" s="24">
        <v>4020</v>
      </c>
    </row>
    <row r="1873" spans="1:2">
      <c r="A1873" s="24" t="s">
        <v>3562</v>
      </c>
      <c r="B1873" s="24" t="s">
        <v>3563</v>
      </c>
    </row>
    <row r="1874" spans="1:2">
      <c r="A1874" s="24" t="s">
        <v>3564</v>
      </c>
      <c r="B1874" s="24">
        <v>10188</v>
      </c>
    </row>
    <row r="1875" spans="1:2">
      <c r="A1875" s="24" t="s">
        <v>3565</v>
      </c>
      <c r="B1875" s="24">
        <v>4190</v>
      </c>
    </row>
    <row r="1876" spans="1:2">
      <c r="A1876" s="24" t="s">
        <v>3566</v>
      </c>
      <c r="B1876" s="24">
        <v>4191</v>
      </c>
    </row>
    <row r="1877" spans="1:2">
      <c r="A1877" s="24" t="s">
        <v>3567</v>
      </c>
      <c r="B1877" s="24" t="s">
        <v>3568</v>
      </c>
    </row>
    <row r="1878" spans="1:2">
      <c r="A1878" s="24" t="s">
        <v>3569</v>
      </c>
      <c r="B1878" s="24">
        <v>6248</v>
      </c>
    </row>
    <row r="1879" spans="1:2">
      <c r="A1879" s="24" t="s">
        <v>3570</v>
      </c>
      <c r="B1879" s="24">
        <v>7345</v>
      </c>
    </row>
    <row r="1880" spans="1:2">
      <c r="A1880" s="24" t="s">
        <v>3571</v>
      </c>
      <c r="B1880" s="24" t="s">
        <v>3572</v>
      </c>
    </row>
    <row r="1881" spans="1:2">
      <c r="A1881" s="24" t="s">
        <v>3573</v>
      </c>
      <c r="B1881" s="24">
        <v>10799</v>
      </c>
    </row>
    <row r="1882" spans="1:2">
      <c r="A1882" s="24" t="s">
        <v>3574</v>
      </c>
      <c r="B1882" s="24">
        <v>11130</v>
      </c>
    </row>
    <row r="1883" spans="1:2">
      <c r="A1883" s="24" t="s">
        <v>3575</v>
      </c>
      <c r="B1883" s="24" t="s">
        <v>3576</v>
      </c>
    </row>
    <row r="1884" spans="1:2">
      <c r="A1884" s="24" t="s">
        <v>3577</v>
      </c>
      <c r="B1884" s="24">
        <v>6966</v>
      </c>
    </row>
    <row r="1885" spans="1:2">
      <c r="A1885" s="24" t="s">
        <v>3578</v>
      </c>
      <c r="B1885" s="24">
        <v>7359</v>
      </c>
    </row>
    <row r="1886" spans="1:2">
      <c r="A1886" s="24" t="s">
        <v>3579</v>
      </c>
      <c r="B1886" s="24" t="s">
        <v>3580</v>
      </c>
    </row>
    <row r="1887" spans="1:2" ht="31.5">
      <c r="A1887" s="24" t="s">
        <v>3581</v>
      </c>
      <c r="B1887" s="24">
        <v>4198</v>
      </c>
    </row>
    <row r="1888" spans="1:2">
      <c r="A1888" s="24" t="s">
        <v>3582</v>
      </c>
      <c r="B1888" s="24" t="s">
        <v>3583</v>
      </c>
    </row>
    <row r="1889" spans="1:2">
      <c r="A1889" s="24" t="s">
        <v>3584</v>
      </c>
      <c r="B1889" s="24" t="s">
        <v>3585</v>
      </c>
    </row>
    <row r="1890" spans="1:2">
      <c r="A1890" s="24" t="s">
        <v>3586</v>
      </c>
      <c r="B1890" s="24" t="s">
        <v>3587</v>
      </c>
    </row>
    <row r="1891" spans="1:2">
      <c r="A1891" s="24" t="s">
        <v>3588</v>
      </c>
      <c r="B1891" s="24" t="s">
        <v>2909</v>
      </c>
    </row>
    <row r="1892" spans="1:2">
      <c r="A1892" s="24" t="s">
        <v>3589</v>
      </c>
      <c r="B1892" s="24" t="s">
        <v>3590</v>
      </c>
    </row>
    <row r="1893" spans="1:2">
      <c r="A1893" s="24" t="s">
        <v>3591</v>
      </c>
      <c r="B1893" s="24">
        <v>10150</v>
      </c>
    </row>
    <row r="1894" spans="1:2">
      <c r="A1894" s="24" t="s">
        <v>3592</v>
      </c>
      <c r="B1894" s="24">
        <v>865</v>
      </c>
    </row>
    <row r="1895" spans="1:2">
      <c r="A1895" s="24" t="s">
        <v>3593</v>
      </c>
      <c r="B1895" s="24" t="s">
        <v>3594</v>
      </c>
    </row>
    <row r="1896" spans="1:2">
      <c r="A1896" s="24" t="s">
        <v>3595</v>
      </c>
      <c r="B1896" s="24" t="s">
        <v>3596</v>
      </c>
    </row>
    <row r="1897" spans="1:2">
      <c r="A1897" s="24" t="s">
        <v>3597</v>
      </c>
      <c r="B1897" s="24" t="s">
        <v>3598</v>
      </c>
    </row>
    <row r="1898" spans="1:2">
      <c r="A1898" s="24" t="s">
        <v>3599</v>
      </c>
      <c r="B1898" s="24" t="s">
        <v>3600</v>
      </c>
    </row>
    <row r="1899" spans="1:2">
      <c r="A1899" s="24" t="s">
        <v>3601</v>
      </c>
      <c r="B1899" s="24" t="s">
        <v>3602</v>
      </c>
    </row>
    <row r="1900" spans="1:2">
      <c r="A1900" s="24" t="s">
        <v>3603</v>
      </c>
      <c r="B1900" s="24" t="s">
        <v>3604</v>
      </c>
    </row>
    <row r="1901" spans="1:2">
      <c r="A1901" s="24" t="s">
        <v>3605</v>
      </c>
      <c r="B1901" s="24">
        <v>4212</v>
      </c>
    </row>
    <row r="1902" spans="1:2">
      <c r="A1902" s="24" t="s">
        <v>3606</v>
      </c>
      <c r="B1902" s="24" t="s">
        <v>3607</v>
      </c>
    </row>
    <row r="1903" spans="1:2">
      <c r="A1903" s="24" t="s">
        <v>3608</v>
      </c>
      <c r="B1903" s="24" t="s">
        <v>3609</v>
      </c>
    </row>
    <row r="1904" spans="1:2">
      <c r="A1904" s="24" t="s">
        <v>3610</v>
      </c>
      <c r="B1904" s="24">
        <v>10915</v>
      </c>
    </row>
    <row r="1905" spans="1:2">
      <c r="A1905" s="24" t="s">
        <v>3611</v>
      </c>
      <c r="B1905" s="24" t="s">
        <v>3612</v>
      </c>
    </row>
    <row r="1906" spans="1:2">
      <c r="A1906" s="24" t="s">
        <v>3613</v>
      </c>
      <c r="B1906" s="24" t="s">
        <v>3614</v>
      </c>
    </row>
    <row r="1907" spans="1:2">
      <c r="A1907" s="24" t="s">
        <v>3615</v>
      </c>
      <c r="B1907" s="24">
        <v>11066</v>
      </c>
    </row>
    <row r="1908" spans="1:2">
      <c r="A1908" s="24" t="s">
        <v>3616</v>
      </c>
      <c r="B1908" s="24">
        <v>3862</v>
      </c>
    </row>
    <row r="1909" spans="1:2">
      <c r="A1909" s="24" t="s">
        <v>3617</v>
      </c>
      <c r="B1909" s="24" t="s">
        <v>3618</v>
      </c>
    </row>
    <row r="1910" spans="1:2">
      <c r="A1910" s="24" t="s">
        <v>3619</v>
      </c>
      <c r="B1910" s="24">
        <v>176</v>
      </c>
    </row>
    <row r="1911" spans="1:2" ht="31.5">
      <c r="A1911" s="24" t="s">
        <v>3620</v>
      </c>
      <c r="B1911" s="24" t="s">
        <v>3621</v>
      </c>
    </row>
    <row r="1912" spans="1:2">
      <c r="A1912" s="24" t="s">
        <v>3622</v>
      </c>
      <c r="B1912" s="24">
        <v>4222</v>
      </c>
    </row>
    <row r="1913" spans="1:2">
      <c r="A1913" s="24" t="s">
        <v>3623</v>
      </c>
      <c r="B1913" s="24">
        <v>7289</v>
      </c>
    </row>
    <row r="1914" spans="1:2">
      <c r="A1914" s="24" t="s">
        <v>3624</v>
      </c>
      <c r="B1914" s="24">
        <v>11067</v>
      </c>
    </row>
    <row r="1915" spans="1:2">
      <c r="A1915" s="24" t="s">
        <v>3625</v>
      </c>
      <c r="B1915" s="24" t="s">
        <v>3626</v>
      </c>
    </row>
    <row r="1916" spans="1:2">
      <c r="A1916" s="24" t="s">
        <v>3627</v>
      </c>
      <c r="B1916" s="24">
        <v>4225</v>
      </c>
    </row>
    <row r="1917" spans="1:2">
      <c r="A1917" s="24" t="s">
        <v>3628</v>
      </c>
      <c r="B1917" s="24">
        <v>891</v>
      </c>
    </row>
    <row r="1918" spans="1:2">
      <c r="A1918" s="24" t="s">
        <v>3629</v>
      </c>
      <c r="B1918" s="24" t="s">
        <v>3630</v>
      </c>
    </row>
    <row r="1919" spans="1:2">
      <c r="A1919" s="24" t="s">
        <v>3631</v>
      </c>
      <c r="B1919" s="24" t="s">
        <v>3632</v>
      </c>
    </row>
    <row r="1920" spans="1:2">
      <c r="A1920" s="24" t="s">
        <v>3633</v>
      </c>
      <c r="B1920" s="24">
        <v>893</v>
      </c>
    </row>
    <row r="1921" spans="1:2">
      <c r="A1921" s="24" t="s">
        <v>3634</v>
      </c>
      <c r="B1921" s="24">
        <v>4226</v>
      </c>
    </row>
    <row r="1922" spans="1:2">
      <c r="A1922" s="24" t="s">
        <v>3635</v>
      </c>
      <c r="B1922" s="24">
        <v>4227</v>
      </c>
    </row>
    <row r="1923" spans="1:2">
      <c r="A1923" s="24" t="s">
        <v>3636</v>
      </c>
      <c r="B1923" s="24" t="s">
        <v>3637</v>
      </c>
    </row>
    <row r="1924" spans="1:2">
      <c r="A1924" s="24" t="s">
        <v>3638</v>
      </c>
      <c r="B1924" s="24" t="s">
        <v>3639</v>
      </c>
    </row>
    <row r="1925" spans="1:2">
      <c r="A1925" s="24" t="s">
        <v>3640</v>
      </c>
      <c r="B1925" s="24">
        <v>7394</v>
      </c>
    </row>
    <row r="1926" spans="1:2">
      <c r="A1926" s="24" t="s">
        <v>3641</v>
      </c>
      <c r="B1926" s="24" t="s">
        <v>3642</v>
      </c>
    </row>
    <row r="1927" spans="1:2">
      <c r="A1927" s="24" t="s">
        <v>3643</v>
      </c>
      <c r="B1927" s="24" t="s">
        <v>3644</v>
      </c>
    </row>
    <row r="1928" spans="1:2">
      <c r="A1928" s="24" t="s">
        <v>3645</v>
      </c>
      <c r="B1928" s="24" t="s">
        <v>3646</v>
      </c>
    </row>
    <row r="1929" spans="1:2">
      <c r="A1929" s="24" t="s">
        <v>3647</v>
      </c>
      <c r="B1929" s="24" t="s">
        <v>3648</v>
      </c>
    </row>
    <row r="1930" spans="1:2">
      <c r="A1930" s="24" t="s">
        <v>3649</v>
      </c>
      <c r="B1930" s="24">
        <v>7004</v>
      </c>
    </row>
    <row r="1931" spans="1:2">
      <c r="A1931" s="24" t="s">
        <v>3650</v>
      </c>
      <c r="B1931" s="24" t="s">
        <v>3651</v>
      </c>
    </row>
    <row r="1932" spans="1:2">
      <c r="A1932" s="24" t="s">
        <v>3652</v>
      </c>
      <c r="B1932" s="24" t="s">
        <v>3653</v>
      </c>
    </row>
    <row r="1933" spans="1:2">
      <c r="A1933" s="24" t="s">
        <v>3654</v>
      </c>
      <c r="B1933" s="24">
        <v>4232</v>
      </c>
    </row>
    <row r="1934" spans="1:2">
      <c r="A1934" s="24" t="s">
        <v>3655</v>
      </c>
      <c r="B1934" s="24" t="s">
        <v>3656</v>
      </c>
    </row>
    <row r="1935" spans="1:2">
      <c r="A1935" s="24" t="s">
        <v>3657</v>
      </c>
      <c r="B1935" s="24" t="s">
        <v>3658</v>
      </c>
    </row>
    <row r="1936" spans="1:2">
      <c r="A1936" s="24" t="s">
        <v>3659</v>
      </c>
      <c r="B1936" s="24">
        <v>4234</v>
      </c>
    </row>
    <row r="1937" spans="1:2">
      <c r="A1937" s="24" t="s">
        <v>3660</v>
      </c>
      <c r="B1937" s="24">
        <v>3408</v>
      </c>
    </row>
    <row r="1938" spans="1:2">
      <c r="A1938" s="24" t="s">
        <v>3661</v>
      </c>
      <c r="B1938" s="24">
        <v>4235</v>
      </c>
    </row>
    <row r="1939" spans="1:2">
      <c r="A1939" s="24" t="s">
        <v>3662</v>
      </c>
      <c r="B1939" s="24" t="s">
        <v>3663</v>
      </c>
    </row>
    <row r="1940" spans="1:2">
      <c r="A1940" s="24" t="s">
        <v>3664</v>
      </c>
      <c r="B1940" s="24">
        <v>7305</v>
      </c>
    </row>
    <row r="1941" spans="1:2">
      <c r="A1941" s="24" t="s">
        <v>3665</v>
      </c>
      <c r="B1941" s="24" t="s">
        <v>3666</v>
      </c>
    </row>
    <row r="1942" spans="1:2">
      <c r="A1942" s="24" t="s">
        <v>3667</v>
      </c>
      <c r="B1942" s="24" t="s">
        <v>3668</v>
      </c>
    </row>
    <row r="1943" spans="1:2">
      <c r="A1943" s="24" t="s">
        <v>3669</v>
      </c>
      <c r="B1943" s="24" t="s">
        <v>3670</v>
      </c>
    </row>
    <row r="1944" spans="1:2">
      <c r="A1944" s="24" t="s">
        <v>3671</v>
      </c>
      <c r="B1944" s="24">
        <v>901</v>
      </c>
    </row>
    <row r="1945" spans="1:2">
      <c r="A1945" s="24" t="s">
        <v>3672</v>
      </c>
      <c r="B1945" s="24">
        <v>7083</v>
      </c>
    </row>
    <row r="1946" spans="1:2">
      <c r="A1946" s="24" t="s">
        <v>3673</v>
      </c>
      <c r="B1946" s="24" t="s">
        <v>3674</v>
      </c>
    </row>
    <row r="1947" spans="1:2">
      <c r="A1947" s="24" t="s">
        <v>3675</v>
      </c>
      <c r="B1947" s="24" t="s">
        <v>3676</v>
      </c>
    </row>
    <row r="1948" spans="1:2">
      <c r="A1948" s="24" t="s">
        <v>3677</v>
      </c>
      <c r="B1948" s="24" t="s">
        <v>3678</v>
      </c>
    </row>
    <row r="1949" spans="1:2">
      <c r="A1949" s="24" t="s">
        <v>3679</v>
      </c>
      <c r="B1949" s="24">
        <v>4362</v>
      </c>
    </row>
    <row r="1950" spans="1:2">
      <c r="A1950" s="24" t="s">
        <v>3680</v>
      </c>
      <c r="B1950" s="24" t="s">
        <v>3681</v>
      </c>
    </row>
    <row r="1951" spans="1:2">
      <c r="A1951" s="24" t="s">
        <v>3682</v>
      </c>
      <c r="B1951" s="24" t="s">
        <v>3683</v>
      </c>
    </row>
    <row r="1952" spans="1:2">
      <c r="A1952" s="24" t="s">
        <v>3684</v>
      </c>
      <c r="B1952" s="24">
        <v>7313</v>
      </c>
    </row>
    <row r="1953" spans="1:2">
      <c r="A1953" s="24" t="s">
        <v>3685</v>
      </c>
      <c r="B1953" s="24" t="s">
        <v>3686</v>
      </c>
    </row>
    <row r="1954" spans="1:2">
      <c r="A1954" s="24" t="s">
        <v>3687</v>
      </c>
      <c r="B1954" s="24">
        <v>4246</v>
      </c>
    </row>
    <row r="1955" spans="1:2">
      <c r="A1955" s="24" t="s">
        <v>3688</v>
      </c>
      <c r="B1955" s="24">
        <v>7314</v>
      </c>
    </row>
    <row r="1956" spans="1:2">
      <c r="A1956" s="24" t="s">
        <v>3689</v>
      </c>
      <c r="B1956" s="24">
        <v>427</v>
      </c>
    </row>
    <row r="1957" spans="1:2">
      <c r="A1957" s="24" t="s">
        <v>3690</v>
      </c>
      <c r="B1957" s="24" t="s">
        <v>3691</v>
      </c>
    </row>
    <row r="1958" spans="1:2">
      <c r="A1958" s="24" t="s">
        <v>3692</v>
      </c>
      <c r="B1958" s="24">
        <v>11017</v>
      </c>
    </row>
    <row r="1959" spans="1:2">
      <c r="A1959" s="24" t="s">
        <v>3693</v>
      </c>
      <c r="B1959" s="24" t="s">
        <v>3694</v>
      </c>
    </row>
    <row r="1960" spans="1:2">
      <c r="A1960" s="24" t="s">
        <v>3695</v>
      </c>
      <c r="B1960" s="24">
        <v>11086</v>
      </c>
    </row>
    <row r="1961" spans="1:2">
      <c r="A1961" s="24" t="s">
        <v>3696</v>
      </c>
      <c r="B1961" s="24" t="s">
        <v>3697</v>
      </c>
    </row>
    <row r="1962" spans="1:2">
      <c r="A1962" s="24" t="s">
        <v>3698</v>
      </c>
      <c r="B1962" s="24">
        <v>3829</v>
      </c>
    </row>
    <row r="1963" spans="1:2">
      <c r="A1963" s="24" t="s">
        <v>3699</v>
      </c>
      <c r="B1963" s="24" t="s">
        <v>3700</v>
      </c>
    </row>
    <row r="1964" spans="1:2">
      <c r="A1964" s="24" t="s">
        <v>3701</v>
      </c>
      <c r="B1964" s="24" t="s">
        <v>3702</v>
      </c>
    </row>
    <row r="1965" spans="1:2">
      <c r="A1965" s="24" t="s">
        <v>3703</v>
      </c>
      <c r="B1965" s="24">
        <v>907</v>
      </c>
    </row>
    <row r="1966" spans="1:2">
      <c r="A1966" s="24" t="s">
        <v>3704</v>
      </c>
      <c r="B1966" s="24">
        <v>192</v>
      </c>
    </row>
    <row r="1967" spans="1:2">
      <c r="A1967" s="24" t="s">
        <v>3705</v>
      </c>
      <c r="B1967" s="24" t="s">
        <v>3706</v>
      </c>
    </row>
    <row r="1968" spans="1:2">
      <c r="A1968" s="24" t="s">
        <v>3707</v>
      </c>
      <c r="B1968" s="24" t="s">
        <v>3708</v>
      </c>
    </row>
    <row r="1969" spans="1:2">
      <c r="A1969" s="24" t="s">
        <v>3709</v>
      </c>
      <c r="B1969" s="24">
        <v>11089</v>
      </c>
    </row>
    <row r="1970" spans="1:2">
      <c r="A1970" s="24" t="s">
        <v>3710</v>
      </c>
      <c r="B1970" s="24" t="s">
        <v>3082</v>
      </c>
    </row>
    <row r="1971" spans="1:2">
      <c r="A1971" s="24" t="s">
        <v>3711</v>
      </c>
      <c r="B1971" s="24">
        <v>11090</v>
      </c>
    </row>
    <row r="1972" spans="1:2">
      <c r="A1972" s="24" t="s">
        <v>3712</v>
      </c>
      <c r="B1972" s="24" t="s">
        <v>3713</v>
      </c>
    </row>
    <row r="1973" spans="1:2">
      <c r="A1973" s="24" t="s">
        <v>3714</v>
      </c>
      <c r="B1973" s="24">
        <v>4258</v>
      </c>
    </row>
    <row r="1974" spans="1:2">
      <c r="A1974" s="24" t="s">
        <v>3715</v>
      </c>
      <c r="B1974" s="24">
        <v>3178</v>
      </c>
    </row>
    <row r="1975" spans="1:2">
      <c r="A1975" s="24" t="s">
        <v>3716</v>
      </c>
      <c r="B1975" s="24">
        <v>966</v>
      </c>
    </row>
    <row r="1976" spans="1:2">
      <c r="A1976" s="24" t="s">
        <v>3717</v>
      </c>
      <c r="B1976" s="24" t="s">
        <v>3718</v>
      </c>
    </row>
    <row r="1977" spans="1:2">
      <c r="A1977" s="24" t="s">
        <v>3719</v>
      </c>
      <c r="B1977" s="24" t="s">
        <v>3720</v>
      </c>
    </row>
    <row r="1978" spans="1:2">
      <c r="A1978" s="24" t="s">
        <v>3721</v>
      </c>
      <c r="B1978" s="24">
        <v>4099</v>
      </c>
    </row>
    <row r="1979" spans="1:2">
      <c r="A1979" s="24" t="s">
        <v>3722</v>
      </c>
      <c r="B1979" s="24">
        <v>3565</v>
      </c>
    </row>
    <row r="1980" spans="1:2">
      <c r="A1980" s="24" t="s">
        <v>3723</v>
      </c>
      <c r="B1980" s="24">
        <v>11093</v>
      </c>
    </row>
    <row r="1981" spans="1:2">
      <c r="A1981" s="24" t="s">
        <v>3724</v>
      </c>
      <c r="B1981" s="24">
        <v>4259</v>
      </c>
    </row>
    <row r="1982" spans="1:2">
      <c r="A1982" s="24" t="s">
        <v>3725</v>
      </c>
      <c r="B1982" s="24" t="s">
        <v>3726</v>
      </c>
    </row>
    <row r="1983" spans="1:2">
      <c r="A1983" s="24" t="s">
        <v>3727</v>
      </c>
      <c r="B1983" s="24">
        <v>7321</v>
      </c>
    </row>
    <row r="1984" spans="1:2">
      <c r="A1984" s="24" t="s">
        <v>3728</v>
      </c>
      <c r="B1984" s="24" t="s">
        <v>3729</v>
      </c>
    </row>
    <row r="1985" spans="1:2">
      <c r="A1985" s="24" t="s">
        <v>3730</v>
      </c>
      <c r="B1985" s="24" t="s">
        <v>3731</v>
      </c>
    </row>
    <row r="1986" spans="1:2">
      <c r="A1986" s="24" t="s">
        <v>3732</v>
      </c>
      <c r="B1986" s="24" t="s">
        <v>3733</v>
      </c>
    </row>
    <row r="1987" spans="1:2">
      <c r="A1987" s="24" t="s">
        <v>3734</v>
      </c>
      <c r="B1987" s="24">
        <v>4263</v>
      </c>
    </row>
    <row r="1988" spans="1:2">
      <c r="A1988" s="24" t="s">
        <v>3735</v>
      </c>
      <c r="B1988" s="24">
        <v>4264</v>
      </c>
    </row>
    <row r="1989" spans="1:2">
      <c r="A1989" s="24" t="s">
        <v>3736</v>
      </c>
      <c r="B1989" s="24" t="s">
        <v>3737</v>
      </c>
    </row>
    <row r="1990" spans="1:2">
      <c r="A1990" s="24" t="s">
        <v>3738</v>
      </c>
      <c r="B1990" s="24">
        <v>7172</v>
      </c>
    </row>
    <row r="1991" spans="1:2">
      <c r="A1991" s="24" t="s">
        <v>3739</v>
      </c>
      <c r="B1991" s="24">
        <v>4266</v>
      </c>
    </row>
    <row r="1992" spans="1:2">
      <c r="A1992" s="24" t="s">
        <v>3740</v>
      </c>
      <c r="B1992" s="24">
        <v>7086</v>
      </c>
    </row>
    <row r="1993" spans="1:2">
      <c r="A1993" s="24" t="s">
        <v>3741</v>
      </c>
      <c r="B1993" s="24">
        <v>7322</v>
      </c>
    </row>
    <row r="1994" spans="1:2">
      <c r="A1994" s="24" t="s">
        <v>3742</v>
      </c>
      <c r="B1994" s="24" t="s">
        <v>3743</v>
      </c>
    </row>
    <row r="1995" spans="1:2">
      <c r="A1995" s="24" t="s">
        <v>3744</v>
      </c>
      <c r="B1995" s="24">
        <v>11222</v>
      </c>
    </row>
    <row r="1996" spans="1:2">
      <c r="A1996" s="24" t="s">
        <v>3745</v>
      </c>
      <c r="B1996" s="24" t="s">
        <v>3746</v>
      </c>
    </row>
    <row r="1997" spans="1:2" ht="31.5">
      <c r="A1997" s="24" t="s">
        <v>3747</v>
      </c>
      <c r="B1997" s="24" t="s">
        <v>3748</v>
      </c>
    </row>
    <row r="1998" spans="1:2" ht="31.5">
      <c r="A1998" s="24" t="s">
        <v>3749</v>
      </c>
      <c r="B1998" s="24" t="s">
        <v>3750</v>
      </c>
    </row>
    <row r="1999" spans="1:2">
      <c r="A1999" s="24" t="s">
        <v>3751</v>
      </c>
      <c r="B1999" s="24" t="s">
        <v>3752</v>
      </c>
    </row>
    <row r="2000" spans="1:2">
      <c r="A2000" s="24" t="s">
        <v>3753</v>
      </c>
      <c r="B2000" s="24">
        <v>920</v>
      </c>
    </row>
    <row r="2001" spans="1:2">
      <c r="A2001" s="24" t="s">
        <v>3754</v>
      </c>
      <c r="B2001" s="24" t="s">
        <v>3755</v>
      </c>
    </row>
    <row r="2002" spans="1:2">
      <c r="A2002" s="24" t="s">
        <v>3756</v>
      </c>
      <c r="B2002" s="24">
        <v>921</v>
      </c>
    </row>
    <row r="2003" spans="1:2" ht="31.5">
      <c r="A2003" s="24" t="s">
        <v>3757</v>
      </c>
      <c r="B2003" s="24">
        <v>10276</v>
      </c>
    </row>
    <row r="2004" spans="1:2">
      <c r="A2004" s="24" t="s">
        <v>3758</v>
      </c>
      <c r="B2004" s="24">
        <v>7325</v>
      </c>
    </row>
    <row r="2005" spans="1:2" ht="31.5">
      <c r="A2005" s="24" t="s">
        <v>3759</v>
      </c>
      <c r="B2005" s="24" t="s">
        <v>3760</v>
      </c>
    </row>
    <row r="2006" spans="1:2">
      <c r="A2006" s="24" t="s">
        <v>3761</v>
      </c>
      <c r="B2006" s="24" t="s">
        <v>3762</v>
      </c>
    </row>
    <row r="2007" spans="1:2">
      <c r="A2007" s="24" t="s">
        <v>201</v>
      </c>
      <c r="B2007" s="24">
        <v>11108</v>
      </c>
    </row>
    <row r="2008" spans="1:2">
      <c r="A2008" s="24" t="s">
        <v>3763</v>
      </c>
      <c r="B2008" s="24">
        <v>11109</v>
      </c>
    </row>
    <row r="2009" spans="1:2">
      <c r="A2009" s="24" t="s">
        <v>3764</v>
      </c>
      <c r="B2009" s="24" t="s">
        <v>3765</v>
      </c>
    </row>
    <row r="2010" spans="1:2" ht="47.25">
      <c r="A2010" s="24" t="s">
        <v>3766</v>
      </c>
      <c r="B2010" s="24">
        <v>3075</v>
      </c>
    </row>
    <row r="2011" spans="1:2" ht="31.5">
      <c r="A2011" s="24" t="s">
        <v>3767</v>
      </c>
      <c r="B2011" s="24">
        <v>4276</v>
      </c>
    </row>
    <row r="2012" spans="1:2" ht="31.5">
      <c r="A2012" s="24" t="s">
        <v>123</v>
      </c>
      <c r="B2012" s="24" t="s">
        <v>3768</v>
      </c>
    </row>
    <row r="2013" spans="1:2">
      <c r="A2013" s="24" t="s">
        <v>3769</v>
      </c>
      <c r="B2013" s="24">
        <v>4279</v>
      </c>
    </row>
    <row r="2014" spans="1:2">
      <c r="A2014" s="24" t="s">
        <v>3770</v>
      </c>
      <c r="B2014" s="24">
        <v>923</v>
      </c>
    </row>
    <row r="2015" spans="1:2" ht="47.25">
      <c r="A2015" s="24" t="s">
        <v>3771</v>
      </c>
      <c r="B2015" s="24" t="s">
        <v>3772</v>
      </c>
    </row>
    <row r="2016" spans="1:2">
      <c r="A2016" s="24" t="s">
        <v>3773</v>
      </c>
      <c r="B2016" s="24" t="s">
        <v>3774</v>
      </c>
    </row>
    <row r="2017" spans="1:2">
      <c r="A2017" s="24" t="s">
        <v>3775</v>
      </c>
      <c r="B2017" s="24">
        <v>11111</v>
      </c>
    </row>
    <row r="2018" spans="1:2" ht="31.5">
      <c r="A2018" s="24" t="s">
        <v>3776</v>
      </c>
      <c r="B2018" s="24">
        <v>4280</v>
      </c>
    </row>
    <row r="2019" spans="1:2" ht="31.5">
      <c r="A2019" s="24" t="s">
        <v>3777</v>
      </c>
      <c r="B2019" s="24">
        <v>11112</v>
      </c>
    </row>
    <row r="2020" spans="1:2">
      <c r="A2020" s="24" t="s">
        <v>3778</v>
      </c>
      <c r="B2020" s="24">
        <v>4281</v>
      </c>
    </row>
    <row r="2021" spans="1:2">
      <c r="A2021" s="24" t="s">
        <v>3779</v>
      </c>
      <c r="B2021" s="24" t="s">
        <v>3780</v>
      </c>
    </row>
    <row r="2022" spans="1:2">
      <c r="A2022" s="24" t="s">
        <v>3781</v>
      </c>
      <c r="B2022" s="24" t="s">
        <v>3782</v>
      </c>
    </row>
    <row r="2023" spans="1:2">
      <c r="A2023" s="24" t="s">
        <v>3783</v>
      </c>
      <c r="B2023" s="24" t="s">
        <v>895</v>
      </c>
    </row>
    <row r="2024" spans="1:2">
      <c r="A2024" s="24" t="s">
        <v>3784</v>
      </c>
      <c r="B2024" s="24" t="s">
        <v>3785</v>
      </c>
    </row>
    <row r="2025" spans="1:2">
      <c r="A2025" s="24" t="s">
        <v>3786</v>
      </c>
      <c r="B2025" s="24">
        <v>29</v>
      </c>
    </row>
    <row r="2026" spans="1:2">
      <c r="A2026" s="24" t="s">
        <v>3787</v>
      </c>
      <c r="B2026" s="24" t="s">
        <v>3788</v>
      </c>
    </row>
    <row r="2027" spans="1:2">
      <c r="A2027" s="24" t="s">
        <v>3789</v>
      </c>
      <c r="B2027" s="24" t="s">
        <v>3790</v>
      </c>
    </row>
    <row r="2028" spans="1:2">
      <c r="A2028" s="24" t="s">
        <v>3791</v>
      </c>
      <c r="B2028" s="24" t="s">
        <v>3792</v>
      </c>
    </row>
    <row r="2029" spans="1:2">
      <c r="A2029" s="24" t="s">
        <v>3793</v>
      </c>
      <c r="B2029" s="24">
        <v>11119</v>
      </c>
    </row>
    <row r="2030" spans="1:2">
      <c r="A2030" s="24" t="s">
        <v>3794</v>
      </c>
      <c r="B2030" s="24">
        <v>3126</v>
      </c>
    </row>
    <row r="2031" spans="1:2" ht="31.5">
      <c r="A2031" s="24" t="s">
        <v>3795</v>
      </c>
      <c r="B2031" s="24">
        <v>4288</v>
      </c>
    </row>
    <row r="2032" spans="1:2">
      <c r="A2032" s="24" t="s">
        <v>3796</v>
      </c>
      <c r="B2032" s="24" t="s">
        <v>3797</v>
      </c>
    </row>
    <row r="2033" spans="1:2">
      <c r="A2033" s="24" t="s">
        <v>3798</v>
      </c>
      <c r="B2033" s="24" t="s">
        <v>3799</v>
      </c>
    </row>
    <row r="2034" spans="1:2">
      <c r="A2034" s="24" t="s">
        <v>3800</v>
      </c>
      <c r="B2034" s="24" t="s">
        <v>3801</v>
      </c>
    </row>
    <row r="2035" spans="1:2">
      <c r="A2035" s="24" t="s">
        <v>3802</v>
      </c>
      <c r="B2035" s="24" t="s">
        <v>3803</v>
      </c>
    </row>
    <row r="2036" spans="1:2">
      <c r="A2036" s="24" t="s">
        <v>3804</v>
      </c>
      <c r="B2036" s="24" t="s">
        <v>3805</v>
      </c>
    </row>
    <row r="2037" spans="1:2">
      <c r="A2037" s="24" t="s">
        <v>3806</v>
      </c>
      <c r="B2037" s="24">
        <v>218</v>
      </c>
    </row>
    <row r="2038" spans="1:2">
      <c r="A2038" s="24" t="s">
        <v>3807</v>
      </c>
      <c r="B2038" s="24">
        <v>4293</v>
      </c>
    </row>
    <row r="2039" spans="1:2">
      <c r="A2039" s="24" t="s">
        <v>3808</v>
      </c>
      <c r="B2039" s="24" t="s">
        <v>3809</v>
      </c>
    </row>
    <row r="2040" spans="1:2">
      <c r="A2040" s="24" t="s">
        <v>3810</v>
      </c>
      <c r="B2040" s="24" t="s">
        <v>3811</v>
      </c>
    </row>
    <row r="2041" spans="1:2">
      <c r="A2041" s="24" t="s">
        <v>3812</v>
      </c>
      <c r="B2041" s="24" t="s">
        <v>3813</v>
      </c>
    </row>
    <row r="2042" spans="1:2">
      <c r="A2042" s="24" t="s">
        <v>3814</v>
      </c>
      <c r="B2042" s="24" t="s">
        <v>3815</v>
      </c>
    </row>
    <row r="2043" spans="1:2">
      <c r="A2043" s="24" t="s">
        <v>3816</v>
      </c>
      <c r="B2043" s="24">
        <v>4296</v>
      </c>
    </row>
    <row r="2044" spans="1:2">
      <c r="A2044" s="24" t="s">
        <v>3817</v>
      </c>
      <c r="B2044" s="24" t="s">
        <v>3818</v>
      </c>
    </row>
    <row r="2045" spans="1:2">
      <c r="A2045" s="24" t="s">
        <v>3819</v>
      </c>
      <c r="B2045" s="24" t="s">
        <v>3820</v>
      </c>
    </row>
    <row r="2046" spans="1:2">
      <c r="A2046" s="24" t="s">
        <v>3821</v>
      </c>
      <c r="B2046" s="24" t="s">
        <v>3822</v>
      </c>
    </row>
    <row r="2047" spans="1:2">
      <c r="A2047" s="24" t="s">
        <v>3823</v>
      </c>
      <c r="B2047" s="24" t="s">
        <v>3824</v>
      </c>
    </row>
    <row r="2048" spans="1:2">
      <c r="A2048" s="24" t="s">
        <v>3825</v>
      </c>
      <c r="B2048" s="24" t="s">
        <v>3826</v>
      </c>
    </row>
    <row r="2049" spans="1:2">
      <c r="A2049" s="24" t="s">
        <v>3827</v>
      </c>
      <c r="B2049" s="24">
        <v>11133</v>
      </c>
    </row>
    <row r="2050" spans="1:2">
      <c r="A2050" s="24" t="s">
        <v>3828</v>
      </c>
      <c r="B2050" s="24">
        <v>5</v>
      </c>
    </row>
    <row r="2051" spans="1:2">
      <c r="A2051" s="24" t="s">
        <v>3829</v>
      </c>
      <c r="B2051" s="24">
        <v>6684</v>
      </c>
    </row>
    <row r="2052" spans="1:2">
      <c r="A2052" s="24" t="s">
        <v>3830</v>
      </c>
      <c r="B2052" s="24" t="s">
        <v>3831</v>
      </c>
    </row>
    <row r="2053" spans="1:2">
      <c r="A2053" s="24" t="s">
        <v>3832</v>
      </c>
      <c r="B2053" s="24" t="s">
        <v>3833</v>
      </c>
    </row>
    <row r="2054" spans="1:2">
      <c r="A2054" s="24" t="s">
        <v>3834</v>
      </c>
      <c r="B2054" s="24" t="s">
        <v>3835</v>
      </c>
    </row>
    <row r="2055" spans="1:2">
      <c r="A2055" s="24" t="s">
        <v>3836</v>
      </c>
      <c r="B2055" s="24">
        <v>11137</v>
      </c>
    </row>
    <row r="2056" spans="1:2">
      <c r="A2056" s="24" t="s">
        <v>3837</v>
      </c>
      <c r="B2056" s="24" t="s">
        <v>3838</v>
      </c>
    </row>
    <row r="2057" spans="1:2">
      <c r="A2057" s="24" t="s">
        <v>3839</v>
      </c>
      <c r="B2057" s="24" t="s">
        <v>3840</v>
      </c>
    </row>
    <row r="2058" spans="1:2">
      <c r="A2058" s="24" t="s">
        <v>3841</v>
      </c>
      <c r="B2058" s="24" t="s">
        <v>3842</v>
      </c>
    </row>
    <row r="2059" spans="1:2">
      <c r="A2059" s="24" t="s">
        <v>3843</v>
      </c>
      <c r="B2059" s="24">
        <v>11142</v>
      </c>
    </row>
    <row r="2060" spans="1:2">
      <c r="A2060" s="24" t="s">
        <v>3844</v>
      </c>
      <c r="B2060" s="24">
        <v>4307</v>
      </c>
    </row>
    <row r="2061" spans="1:2">
      <c r="A2061" s="24" t="s">
        <v>3845</v>
      </c>
      <c r="B2061" s="24">
        <v>4308</v>
      </c>
    </row>
    <row r="2062" spans="1:2">
      <c r="A2062" s="24" t="s">
        <v>3846</v>
      </c>
      <c r="B2062" s="24" t="s">
        <v>3847</v>
      </c>
    </row>
    <row r="2063" spans="1:2">
      <c r="A2063" s="24" t="s">
        <v>3848</v>
      </c>
      <c r="B2063" s="24" t="s">
        <v>3849</v>
      </c>
    </row>
    <row r="2064" spans="1:2">
      <c r="A2064" s="24" t="s">
        <v>3850</v>
      </c>
      <c r="B2064" s="24" t="s">
        <v>3851</v>
      </c>
    </row>
    <row r="2065" spans="1:2" ht="31.5">
      <c r="A2065" s="24" t="s">
        <v>3852</v>
      </c>
      <c r="B2065" s="24" t="s">
        <v>3853</v>
      </c>
    </row>
    <row r="2066" spans="1:2">
      <c r="A2066" s="24" t="s">
        <v>3854</v>
      </c>
      <c r="B2066" s="24">
        <v>11145</v>
      </c>
    </row>
    <row r="2067" spans="1:2">
      <c r="A2067" s="24" t="s">
        <v>3855</v>
      </c>
      <c r="B2067" s="24">
        <v>11147</v>
      </c>
    </row>
    <row r="2068" spans="1:2">
      <c r="A2068" s="24" t="s">
        <v>3856</v>
      </c>
      <c r="B2068" s="24">
        <v>11149</v>
      </c>
    </row>
    <row r="2069" spans="1:2">
      <c r="A2069" s="24" t="s">
        <v>3857</v>
      </c>
      <c r="B2069" s="24">
        <v>7353</v>
      </c>
    </row>
    <row r="2070" spans="1:2">
      <c r="A2070" s="24" t="s">
        <v>3858</v>
      </c>
      <c r="B2070" s="24" t="s">
        <v>3859</v>
      </c>
    </row>
    <row r="2071" spans="1:2">
      <c r="A2071" s="24" t="s">
        <v>3860</v>
      </c>
      <c r="B2071" s="24">
        <v>4316</v>
      </c>
    </row>
    <row r="2072" spans="1:2">
      <c r="A2072" s="24" t="s">
        <v>3861</v>
      </c>
      <c r="B2072" s="24" t="s">
        <v>3862</v>
      </c>
    </row>
    <row r="2073" spans="1:2">
      <c r="A2073" s="24" t="s">
        <v>3863</v>
      </c>
      <c r="B2073" s="24" t="s">
        <v>3864</v>
      </c>
    </row>
    <row r="2074" spans="1:2">
      <c r="A2074" s="24" t="s">
        <v>3865</v>
      </c>
      <c r="B2074" s="24" t="s">
        <v>3866</v>
      </c>
    </row>
    <row r="2075" spans="1:2">
      <c r="A2075" s="24" t="s">
        <v>3867</v>
      </c>
      <c r="B2075" s="24" t="s">
        <v>3868</v>
      </c>
    </row>
    <row r="2076" spans="1:2">
      <c r="A2076" s="24" t="s">
        <v>3869</v>
      </c>
      <c r="B2076" s="24" t="s">
        <v>3870</v>
      </c>
    </row>
    <row r="2077" spans="1:2">
      <c r="A2077" s="24" t="s">
        <v>3871</v>
      </c>
      <c r="B2077" s="24">
        <v>791</v>
      </c>
    </row>
    <row r="2078" spans="1:2">
      <c r="A2078" s="24" t="s">
        <v>3872</v>
      </c>
      <c r="B2078" s="24" t="s">
        <v>2818</v>
      </c>
    </row>
    <row r="2079" spans="1:2">
      <c r="A2079" s="24" t="s">
        <v>4386</v>
      </c>
      <c r="B2079" s="24" t="s">
        <v>3873</v>
      </c>
    </row>
    <row r="2080" spans="1:2">
      <c r="A2080" s="24" t="s">
        <v>3874</v>
      </c>
      <c r="B2080" s="24">
        <v>3918</v>
      </c>
    </row>
    <row r="2081" spans="1:2">
      <c r="A2081" s="24" t="s">
        <v>3875</v>
      </c>
      <c r="B2081" s="24">
        <v>6546</v>
      </c>
    </row>
    <row r="2082" spans="1:2">
      <c r="A2082" s="24" t="s">
        <v>3876</v>
      </c>
      <c r="B2082" s="24">
        <v>9815</v>
      </c>
    </row>
    <row r="2083" spans="1:2">
      <c r="A2083" s="24" t="s">
        <v>3877</v>
      </c>
      <c r="B2083" s="24" t="s">
        <v>3878</v>
      </c>
    </row>
    <row r="2084" spans="1:2">
      <c r="A2084" s="24" t="s">
        <v>3879</v>
      </c>
      <c r="B2084" s="24" t="s">
        <v>3880</v>
      </c>
    </row>
    <row r="2085" spans="1:2">
      <c r="A2085" s="24" t="s">
        <v>3881</v>
      </c>
      <c r="B2085" s="24">
        <v>4333</v>
      </c>
    </row>
    <row r="2086" spans="1:2">
      <c r="A2086" s="24" t="s">
        <v>3882</v>
      </c>
      <c r="B2086" s="24">
        <v>10788</v>
      </c>
    </row>
    <row r="2087" spans="1:2">
      <c r="A2087" s="24" t="s">
        <v>3883</v>
      </c>
      <c r="B2087" s="24">
        <v>4324</v>
      </c>
    </row>
    <row r="2088" spans="1:2">
      <c r="A2088" s="24" t="s">
        <v>3884</v>
      </c>
      <c r="B2088" s="24">
        <v>931</v>
      </c>
    </row>
    <row r="2089" spans="1:2">
      <c r="A2089" s="24" t="s">
        <v>3885</v>
      </c>
      <c r="B2089" s="24" t="s">
        <v>3886</v>
      </c>
    </row>
    <row r="2090" spans="1:2">
      <c r="A2090" s="24" t="s">
        <v>3887</v>
      </c>
      <c r="B2090" s="24">
        <v>11163</v>
      </c>
    </row>
    <row r="2091" spans="1:2">
      <c r="A2091" s="24" t="s">
        <v>3888</v>
      </c>
      <c r="B2091" s="24">
        <v>932</v>
      </c>
    </row>
    <row r="2092" spans="1:2">
      <c r="A2092" s="24" t="s">
        <v>3889</v>
      </c>
      <c r="B2092" s="24" t="s">
        <v>3890</v>
      </c>
    </row>
    <row r="2093" spans="1:2">
      <c r="A2093" s="24" t="s">
        <v>3891</v>
      </c>
      <c r="B2093" s="24">
        <v>11164</v>
      </c>
    </row>
    <row r="2094" spans="1:2">
      <c r="A2094" s="24" t="s">
        <v>3892</v>
      </c>
      <c r="B2094" s="24" t="s">
        <v>3893</v>
      </c>
    </row>
    <row r="2095" spans="1:2">
      <c r="A2095" s="24" t="s">
        <v>3894</v>
      </c>
      <c r="B2095" s="24">
        <v>934</v>
      </c>
    </row>
    <row r="2096" spans="1:2">
      <c r="A2096" s="24" t="s">
        <v>3895</v>
      </c>
      <c r="B2096" s="24">
        <v>7359</v>
      </c>
    </row>
    <row r="2097" spans="1:2">
      <c r="A2097" s="24" t="s">
        <v>3896</v>
      </c>
      <c r="B2097" s="24">
        <v>4326</v>
      </c>
    </row>
    <row r="2098" spans="1:2">
      <c r="A2098" s="24" t="s">
        <v>3897</v>
      </c>
      <c r="B2098" s="24">
        <v>11165</v>
      </c>
    </row>
    <row r="2099" spans="1:2">
      <c r="A2099" s="24" t="s">
        <v>3898</v>
      </c>
      <c r="B2099" s="24" t="s">
        <v>3899</v>
      </c>
    </row>
    <row r="2100" spans="1:2" ht="31.5">
      <c r="A2100" s="24" t="s">
        <v>3900</v>
      </c>
      <c r="B2100" s="24">
        <v>11166</v>
      </c>
    </row>
    <row r="2101" spans="1:2">
      <c r="A2101" s="24" t="s">
        <v>3901</v>
      </c>
      <c r="B2101" s="24" t="s">
        <v>3902</v>
      </c>
    </row>
    <row r="2102" spans="1:2">
      <c r="A2102" s="24" t="s">
        <v>3903</v>
      </c>
      <c r="B2102" s="24" t="s">
        <v>3904</v>
      </c>
    </row>
    <row r="2103" spans="1:2">
      <c r="A2103" s="24" t="s">
        <v>3905</v>
      </c>
      <c r="B2103" s="24">
        <v>935</v>
      </c>
    </row>
    <row r="2104" spans="1:2">
      <c r="A2104" s="24" t="s">
        <v>3906</v>
      </c>
      <c r="B2104" s="24">
        <v>4331</v>
      </c>
    </row>
    <row r="2105" spans="1:2">
      <c r="A2105" s="24" t="s">
        <v>3907</v>
      </c>
      <c r="B2105" s="24" t="s">
        <v>3908</v>
      </c>
    </row>
    <row r="2106" spans="1:2">
      <c r="A2106" s="24" t="s">
        <v>3909</v>
      </c>
      <c r="B2106" s="24" t="s">
        <v>3910</v>
      </c>
    </row>
    <row r="2107" spans="1:2">
      <c r="A2107" s="24" t="s">
        <v>3911</v>
      </c>
      <c r="B2107" s="24">
        <v>936</v>
      </c>
    </row>
    <row r="2108" spans="1:2">
      <c r="A2108" s="24" t="s">
        <v>3912</v>
      </c>
      <c r="B2108" s="24" t="s">
        <v>3913</v>
      </c>
    </row>
    <row r="2109" spans="1:2">
      <c r="A2109" s="24" t="s">
        <v>3914</v>
      </c>
      <c r="B2109" s="24" t="s">
        <v>3915</v>
      </c>
    </row>
    <row r="2110" spans="1:2">
      <c r="A2110" s="24" t="s">
        <v>3916</v>
      </c>
      <c r="B2110" s="24" t="s">
        <v>3917</v>
      </c>
    </row>
    <row r="2111" spans="1:2">
      <c r="A2111" s="24" t="s">
        <v>3918</v>
      </c>
      <c r="B2111" s="24">
        <v>528</v>
      </c>
    </row>
    <row r="2112" spans="1:2">
      <c r="A2112" s="24" t="s">
        <v>3919</v>
      </c>
      <c r="B2112" s="24" t="s">
        <v>3920</v>
      </c>
    </row>
    <row r="2113" spans="1:2">
      <c r="A2113" s="24" t="s">
        <v>3921</v>
      </c>
      <c r="B2113" s="24" t="s">
        <v>3922</v>
      </c>
    </row>
    <row r="2114" spans="1:2">
      <c r="A2114" s="24" t="s">
        <v>3923</v>
      </c>
      <c r="B2114" s="24" t="s">
        <v>3924</v>
      </c>
    </row>
    <row r="2115" spans="1:2">
      <c r="A2115" s="24" t="s">
        <v>3925</v>
      </c>
      <c r="B2115" s="24" t="s">
        <v>3926</v>
      </c>
    </row>
    <row r="2116" spans="1:2">
      <c r="A2116" s="24" t="s">
        <v>3927</v>
      </c>
      <c r="B2116" s="24" t="s">
        <v>3928</v>
      </c>
    </row>
    <row r="2117" spans="1:2">
      <c r="A2117" s="24" t="s">
        <v>3929</v>
      </c>
      <c r="B2117" s="24" t="s">
        <v>3930</v>
      </c>
    </row>
    <row r="2118" spans="1:2" ht="31.5">
      <c r="A2118" s="24" t="s">
        <v>3931</v>
      </c>
      <c r="B2118" s="24">
        <v>4341</v>
      </c>
    </row>
    <row r="2119" spans="1:2">
      <c r="A2119" s="24" t="s">
        <v>3932</v>
      </c>
      <c r="B2119" s="24">
        <v>4342</v>
      </c>
    </row>
    <row r="2120" spans="1:2">
      <c r="A2120" s="24" t="s">
        <v>3933</v>
      </c>
      <c r="B2120" s="24" t="s">
        <v>3934</v>
      </c>
    </row>
    <row r="2121" spans="1:2">
      <c r="A2121" s="24" t="s">
        <v>3935</v>
      </c>
      <c r="B2121" s="24">
        <v>4346</v>
      </c>
    </row>
    <row r="2122" spans="1:2">
      <c r="A2122" s="24" t="s">
        <v>3936</v>
      </c>
      <c r="B2122" s="24" t="s">
        <v>3937</v>
      </c>
    </row>
    <row r="2123" spans="1:2">
      <c r="A2123" s="24" t="s">
        <v>3938</v>
      </c>
      <c r="B2123" s="24">
        <v>11180</v>
      </c>
    </row>
    <row r="2124" spans="1:2">
      <c r="A2124" s="24" t="s">
        <v>3939</v>
      </c>
      <c r="B2124" s="24">
        <v>4030</v>
      </c>
    </row>
    <row r="2125" spans="1:2">
      <c r="A2125" s="24" t="s">
        <v>3940</v>
      </c>
      <c r="B2125" s="24">
        <v>7373</v>
      </c>
    </row>
    <row r="2126" spans="1:2">
      <c r="A2126" s="24" t="s">
        <v>3941</v>
      </c>
      <c r="B2126" s="24">
        <v>6300</v>
      </c>
    </row>
    <row r="2127" spans="1:2">
      <c r="A2127" s="24" t="s">
        <v>3942</v>
      </c>
      <c r="B2127" s="24">
        <v>11181</v>
      </c>
    </row>
    <row r="2128" spans="1:2">
      <c r="A2128" s="24" t="s">
        <v>3943</v>
      </c>
      <c r="B2128" s="24" t="s">
        <v>3944</v>
      </c>
    </row>
    <row r="2129" spans="1:2">
      <c r="A2129" s="24" t="s">
        <v>3945</v>
      </c>
      <c r="B2129" s="24">
        <v>11183</v>
      </c>
    </row>
    <row r="2130" spans="1:2">
      <c r="A2130" s="24" t="s">
        <v>3946</v>
      </c>
      <c r="B2130" s="24" t="s">
        <v>3947</v>
      </c>
    </row>
    <row r="2131" spans="1:2">
      <c r="A2131" s="24" t="s">
        <v>3948</v>
      </c>
      <c r="B2131" s="24">
        <v>7375</v>
      </c>
    </row>
    <row r="2132" spans="1:2">
      <c r="A2132" s="24" t="s">
        <v>3949</v>
      </c>
      <c r="B2132" s="24" t="s">
        <v>3950</v>
      </c>
    </row>
    <row r="2133" spans="1:2">
      <c r="A2133" s="24" t="s">
        <v>3951</v>
      </c>
      <c r="B2133" s="24">
        <v>4351</v>
      </c>
    </row>
    <row r="2134" spans="1:2">
      <c r="A2134" s="24" t="s">
        <v>3952</v>
      </c>
      <c r="B2134" s="24">
        <v>7377</v>
      </c>
    </row>
    <row r="2135" spans="1:2">
      <c r="A2135" s="24" t="s">
        <v>3953</v>
      </c>
      <c r="B2135" s="24">
        <v>7378</v>
      </c>
    </row>
    <row r="2136" spans="1:2">
      <c r="A2136" s="24" t="s">
        <v>3954</v>
      </c>
      <c r="B2136" s="24" t="s">
        <v>3955</v>
      </c>
    </row>
    <row r="2137" spans="1:2">
      <c r="A2137" s="24" t="s">
        <v>3956</v>
      </c>
      <c r="B2137" s="24" t="s">
        <v>3957</v>
      </c>
    </row>
    <row r="2138" spans="1:2">
      <c r="A2138" s="24" t="s">
        <v>3958</v>
      </c>
      <c r="B2138" s="24" t="s">
        <v>3959</v>
      </c>
    </row>
    <row r="2139" spans="1:2">
      <c r="A2139" s="24" t="s">
        <v>3960</v>
      </c>
      <c r="B2139" s="24">
        <v>7380</v>
      </c>
    </row>
    <row r="2140" spans="1:2">
      <c r="A2140" s="24" t="s">
        <v>3961</v>
      </c>
      <c r="B2140" s="24" t="s">
        <v>3962</v>
      </c>
    </row>
    <row r="2141" spans="1:2">
      <c r="A2141" s="24" t="s">
        <v>3963</v>
      </c>
      <c r="B2141" s="24">
        <v>6312</v>
      </c>
    </row>
    <row r="2142" spans="1:2">
      <c r="A2142" s="24" t="s">
        <v>3964</v>
      </c>
      <c r="B2142" s="24" t="s">
        <v>3965</v>
      </c>
    </row>
    <row r="2143" spans="1:2">
      <c r="A2143" s="24" t="s">
        <v>3966</v>
      </c>
      <c r="B2143" s="24" t="s">
        <v>3967</v>
      </c>
    </row>
    <row r="2144" spans="1:2">
      <c r="A2144" s="24" t="s">
        <v>3968</v>
      </c>
      <c r="B2144" s="24" t="s">
        <v>3969</v>
      </c>
    </row>
    <row r="2145" spans="1:2">
      <c r="A2145" s="24" t="s">
        <v>3970</v>
      </c>
      <c r="B2145" s="24" t="s">
        <v>3971</v>
      </c>
    </row>
    <row r="2146" spans="1:2">
      <c r="A2146" s="24" t="s">
        <v>3972</v>
      </c>
      <c r="B2146" s="24" t="s">
        <v>3973</v>
      </c>
    </row>
    <row r="2147" spans="1:2">
      <c r="A2147" s="24" t="s">
        <v>3974</v>
      </c>
      <c r="B2147" s="24" t="s">
        <v>3975</v>
      </c>
    </row>
    <row r="2148" spans="1:2">
      <c r="A2148" s="24" t="s">
        <v>3976</v>
      </c>
      <c r="B2148" s="24" t="s">
        <v>3977</v>
      </c>
    </row>
    <row r="2149" spans="1:2">
      <c r="A2149" s="24" t="s">
        <v>3978</v>
      </c>
      <c r="B2149" s="24" t="s">
        <v>3979</v>
      </c>
    </row>
    <row r="2150" spans="1:2">
      <c r="A2150" s="24" t="s">
        <v>3980</v>
      </c>
      <c r="B2150" s="24" t="s">
        <v>3981</v>
      </c>
    </row>
    <row r="2151" spans="1:2">
      <c r="A2151" s="24" t="s">
        <v>3982</v>
      </c>
      <c r="B2151" s="24" t="s">
        <v>3983</v>
      </c>
    </row>
    <row r="2152" spans="1:2">
      <c r="A2152" s="24" t="s">
        <v>3984</v>
      </c>
      <c r="B2152" s="24" t="s">
        <v>3985</v>
      </c>
    </row>
    <row r="2153" spans="1:2">
      <c r="A2153" s="24" t="s">
        <v>3986</v>
      </c>
      <c r="B2153" s="24">
        <v>133</v>
      </c>
    </row>
    <row r="2154" spans="1:2" ht="31.5">
      <c r="A2154" s="24" t="s">
        <v>3987</v>
      </c>
      <c r="B2154" s="24">
        <v>7389</v>
      </c>
    </row>
    <row r="2155" spans="1:2">
      <c r="A2155" s="24" t="s">
        <v>3988</v>
      </c>
      <c r="B2155" s="24" t="s">
        <v>3989</v>
      </c>
    </row>
    <row r="2156" spans="1:2">
      <c r="A2156" s="24" t="s">
        <v>3990</v>
      </c>
      <c r="B2156" s="24" t="s">
        <v>3991</v>
      </c>
    </row>
    <row r="2157" spans="1:2" ht="31.5">
      <c r="A2157" s="24" t="s">
        <v>3992</v>
      </c>
      <c r="B2157" s="24" t="s">
        <v>3993</v>
      </c>
    </row>
    <row r="2158" spans="1:2">
      <c r="A2158" s="24" t="s">
        <v>3994</v>
      </c>
      <c r="B2158" s="24" t="s">
        <v>3995</v>
      </c>
    </row>
    <row r="2159" spans="1:2">
      <c r="A2159" s="24" t="s">
        <v>3996</v>
      </c>
      <c r="B2159" s="24" t="s">
        <v>3997</v>
      </c>
    </row>
    <row r="2160" spans="1:2">
      <c r="A2160" s="24" t="s">
        <v>3998</v>
      </c>
      <c r="B2160" s="24">
        <v>320</v>
      </c>
    </row>
    <row r="2161" spans="1:2">
      <c r="A2161" s="24" t="s">
        <v>3999</v>
      </c>
      <c r="B2161" s="24">
        <v>11210</v>
      </c>
    </row>
    <row r="2162" spans="1:2">
      <c r="A2162" s="24" t="s">
        <v>4000</v>
      </c>
      <c r="B2162" s="24">
        <v>956</v>
      </c>
    </row>
    <row r="2163" spans="1:2">
      <c r="A2163" s="24" t="s">
        <v>4001</v>
      </c>
      <c r="B2163" s="24" t="s">
        <v>4002</v>
      </c>
    </row>
    <row r="2164" spans="1:2">
      <c r="A2164" s="24" t="s">
        <v>4387</v>
      </c>
      <c r="B2164" s="24" t="s">
        <v>4003</v>
      </c>
    </row>
    <row r="2165" spans="1:2">
      <c r="A2165" s="24" t="s">
        <v>4004</v>
      </c>
      <c r="B2165" s="24">
        <v>851</v>
      </c>
    </row>
    <row r="2166" spans="1:2">
      <c r="A2166" s="24" t="s">
        <v>4005</v>
      </c>
      <c r="B2166" s="24">
        <v>959</v>
      </c>
    </row>
    <row r="2167" spans="1:2">
      <c r="A2167" s="24" t="s">
        <v>4006</v>
      </c>
      <c r="B2167" s="24">
        <v>11212</v>
      </c>
    </row>
    <row r="2168" spans="1:2">
      <c r="A2168" s="24" t="s">
        <v>4007</v>
      </c>
      <c r="B2168" s="24">
        <v>11213</v>
      </c>
    </row>
    <row r="2169" spans="1:2">
      <c r="A2169" s="24" t="s">
        <v>4008</v>
      </c>
      <c r="B2169" s="24">
        <v>10597</v>
      </c>
    </row>
    <row r="2170" spans="1:2">
      <c r="A2170" s="24" t="s">
        <v>4009</v>
      </c>
      <c r="B2170" s="24">
        <v>11021</v>
      </c>
    </row>
    <row r="2171" spans="1:2">
      <c r="A2171" s="24" t="s">
        <v>4010</v>
      </c>
      <c r="B2171" s="24" t="s">
        <v>4011</v>
      </c>
    </row>
    <row r="2172" spans="1:2">
      <c r="A2172" s="24" t="s">
        <v>4012</v>
      </c>
      <c r="B2172" s="24" t="s">
        <v>4013</v>
      </c>
    </row>
    <row r="2173" spans="1:2">
      <c r="A2173" s="24" t="s">
        <v>4014</v>
      </c>
      <c r="B2173" s="24">
        <v>11216</v>
      </c>
    </row>
    <row r="2174" spans="1:2" ht="31.5">
      <c r="A2174" s="24" t="s">
        <v>4015</v>
      </c>
      <c r="B2174" s="24" t="s">
        <v>4016</v>
      </c>
    </row>
    <row r="2175" spans="1:2">
      <c r="A2175" s="24" t="s">
        <v>4017</v>
      </c>
      <c r="B2175" s="24">
        <v>962</v>
      </c>
    </row>
    <row r="2176" spans="1:2">
      <c r="A2176" s="24" t="s">
        <v>4018</v>
      </c>
      <c r="B2176" s="24">
        <v>11217</v>
      </c>
    </row>
    <row r="2177" spans="1:2">
      <c r="A2177" s="24" t="s">
        <v>4019</v>
      </c>
      <c r="B2177" s="24">
        <v>10416</v>
      </c>
    </row>
    <row r="2178" spans="1:2">
      <c r="A2178" s="24" t="s">
        <v>4020</v>
      </c>
      <c r="B2178" s="24">
        <v>4369</v>
      </c>
    </row>
    <row r="2179" spans="1:2">
      <c r="A2179" s="24" t="s">
        <v>4021</v>
      </c>
      <c r="B2179" s="24" t="s">
        <v>4022</v>
      </c>
    </row>
    <row r="2180" spans="1:2">
      <c r="A2180" s="24" t="s">
        <v>4023</v>
      </c>
      <c r="B2180" s="24">
        <v>7394</v>
      </c>
    </row>
    <row r="2181" spans="1:2">
      <c r="A2181" s="24" t="s">
        <v>4024</v>
      </c>
      <c r="B2181" s="24">
        <v>964</v>
      </c>
    </row>
    <row r="2182" spans="1:2">
      <c r="A2182" s="24" t="s">
        <v>4025</v>
      </c>
      <c r="B2182" s="24">
        <v>7395</v>
      </c>
    </row>
    <row r="2183" spans="1:2">
      <c r="A2183" s="24" t="s">
        <v>4026</v>
      </c>
      <c r="B2183" s="24" t="s">
        <v>4027</v>
      </c>
    </row>
    <row r="2184" spans="1:2">
      <c r="A2184" s="24" t="s">
        <v>4028</v>
      </c>
      <c r="B2184" s="24" t="s">
        <v>4029</v>
      </c>
    </row>
    <row r="2185" spans="1:2">
      <c r="A2185" s="24" t="s">
        <v>4030</v>
      </c>
      <c r="B2185" s="24" t="s">
        <v>4031</v>
      </c>
    </row>
    <row r="2186" spans="1:2">
      <c r="A2186" s="24" t="s">
        <v>4032</v>
      </c>
      <c r="B2186" s="24" t="s">
        <v>4033</v>
      </c>
    </row>
    <row r="2187" spans="1:2">
      <c r="A2187" s="24" t="s">
        <v>4034</v>
      </c>
      <c r="B2187" s="24">
        <v>10923</v>
      </c>
    </row>
    <row r="2188" spans="1:2">
      <c r="A2188" s="24" t="s">
        <v>4035</v>
      </c>
      <c r="B2188" s="24">
        <v>11222</v>
      </c>
    </row>
    <row r="2189" spans="1:2">
      <c r="A2189" s="24" t="s">
        <v>4036</v>
      </c>
      <c r="B2189" s="24">
        <v>6292</v>
      </c>
    </row>
    <row r="2190" spans="1:2">
      <c r="A2190" s="24" t="s">
        <v>4037</v>
      </c>
      <c r="B2190" s="24">
        <v>4373</v>
      </c>
    </row>
    <row r="2191" spans="1:2">
      <c r="A2191" s="24" t="s">
        <v>4038</v>
      </c>
      <c r="B2191" s="24">
        <v>4374</v>
      </c>
    </row>
    <row r="2192" spans="1:2">
      <c r="A2192" s="24" t="s">
        <v>4039</v>
      </c>
      <c r="B2192" s="24">
        <v>10595</v>
      </c>
    </row>
    <row r="2193" spans="1:2">
      <c r="A2193" s="24" t="s">
        <v>4040</v>
      </c>
      <c r="B2193" s="24">
        <v>10097</v>
      </c>
    </row>
    <row r="2194" spans="1:2">
      <c r="A2194" s="24" t="s">
        <v>4041</v>
      </c>
      <c r="B2194" s="24">
        <v>11224</v>
      </c>
    </row>
    <row r="2195" spans="1:2" ht="31.5">
      <c r="A2195" s="24" t="s">
        <v>4042</v>
      </c>
      <c r="B2195" s="24" t="s">
        <v>4043</v>
      </c>
    </row>
    <row r="2196" spans="1:2" ht="31.5">
      <c r="A2196" s="24" t="s">
        <v>4044</v>
      </c>
      <c r="B2196" s="24" t="s">
        <v>4045</v>
      </c>
    </row>
    <row r="2197" spans="1:2">
      <c r="A2197" s="24" t="s">
        <v>4046</v>
      </c>
      <c r="B2197" s="24">
        <v>967</v>
      </c>
    </row>
    <row r="2198" spans="1:2">
      <c r="A2198" s="24" t="s">
        <v>4047</v>
      </c>
      <c r="B2198" s="24" t="s">
        <v>2082</v>
      </c>
    </row>
    <row r="2199" spans="1:2">
      <c r="A2199" s="24" t="s">
        <v>4048</v>
      </c>
      <c r="B2199" s="24" t="s">
        <v>4049</v>
      </c>
    </row>
    <row r="2200" spans="1:2">
      <c r="A2200" s="24" t="s">
        <v>4050</v>
      </c>
      <c r="B2200" s="24" t="s">
        <v>4051</v>
      </c>
    </row>
    <row r="2201" spans="1:2">
      <c r="A2201" s="24" t="s">
        <v>4052</v>
      </c>
      <c r="B2201" s="24" t="s">
        <v>4053</v>
      </c>
    </row>
    <row r="2202" spans="1:2">
      <c r="A2202" s="24" t="s">
        <v>4054</v>
      </c>
      <c r="B2202" s="24" t="s">
        <v>4055</v>
      </c>
    </row>
    <row r="2203" spans="1:2">
      <c r="A2203" s="24" t="s">
        <v>4056</v>
      </c>
      <c r="B2203" s="24" t="s">
        <v>4057</v>
      </c>
    </row>
    <row r="2204" spans="1:2">
      <c r="A2204" s="24" t="s">
        <v>4058</v>
      </c>
      <c r="B2204" s="24" t="s">
        <v>4059</v>
      </c>
    </row>
    <row r="2205" spans="1:2">
      <c r="A2205" s="24" t="s">
        <v>4060</v>
      </c>
      <c r="B2205" s="24" t="s">
        <v>4061</v>
      </c>
    </row>
    <row r="2206" spans="1:2">
      <c r="A2206" s="24" t="s">
        <v>4062</v>
      </c>
      <c r="B2206" s="24" t="s">
        <v>4063</v>
      </c>
    </row>
    <row r="2207" spans="1:2">
      <c r="A2207" s="24" t="s">
        <v>4064</v>
      </c>
      <c r="B2207" s="24" t="s">
        <v>4065</v>
      </c>
    </row>
    <row r="2208" spans="1:2">
      <c r="A2208" s="24" t="s">
        <v>4066</v>
      </c>
      <c r="B2208" s="24" t="s">
        <v>4067</v>
      </c>
    </row>
    <row r="2209" spans="1:2">
      <c r="A2209" s="24" t="s">
        <v>4068</v>
      </c>
      <c r="B2209" s="24">
        <v>11235</v>
      </c>
    </row>
    <row r="2210" spans="1:2">
      <c r="A2210" s="24" t="s">
        <v>4069</v>
      </c>
      <c r="B2210" s="24">
        <v>10408</v>
      </c>
    </row>
    <row r="2211" spans="1:2">
      <c r="A2211" s="24" t="s">
        <v>4070</v>
      </c>
      <c r="B2211" s="24" t="s">
        <v>4071</v>
      </c>
    </row>
    <row r="2212" spans="1:2">
      <c r="A2212" s="24" t="s">
        <v>4072</v>
      </c>
      <c r="B2212" s="24">
        <v>971</v>
      </c>
    </row>
    <row r="2213" spans="1:2">
      <c r="A2213" s="24" t="s">
        <v>4073</v>
      </c>
      <c r="B2213" s="24">
        <v>6409</v>
      </c>
    </row>
    <row r="2214" spans="1:2">
      <c r="A2214" s="24" t="s">
        <v>4074</v>
      </c>
      <c r="B2214" s="24" t="s">
        <v>4075</v>
      </c>
    </row>
    <row r="2215" spans="1:2">
      <c r="A2215" s="24" t="s">
        <v>4076</v>
      </c>
      <c r="B2215" s="24">
        <v>11237</v>
      </c>
    </row>
    <row r="2216" spans="1:2">
      <c r="A2216" s="24" t="s">
        <v>4077</v>
      </c>
      <c r="B2216" s="24">
        <v>6958</v>
      </c>
    </row>
    <row r="2217" spans="1:2">
      <c r="A2217" s="24" t="s">
        <v>4078</v>
      </c>
      <c r="B2217" s="24">
        <v>7410</v>
      </c>
    </row>
    <row r="2218" spans="1:2">
      <c r="A2218" s="24" t="s">
        <v>4079</v>
      </c>
      <c r="B2218" s="24" t="s">
        <v>4080</v>
      </c>
    </row>
    <row r="2219" spans="1:2">
      <c r="A2219" s="24" t="s">
        <v>4081</v>
      </c>
      <c r="B2219" s="24">
        <v>7411</v>
      </c>
    </row>
    <row r="2220" spans="1:2">
      <c r="A2220" s="24" t="s">
        <v>4082</v>
      </c>
      <c r="B2220" s="24">
        <v>3715</v>
      </c>
    </row>
    <row r="2221" spans="1:2">
      <c r="A2221" s="24" t="s">
        <v>4083</v>
      </c>
      <c r="B2221" s="24">
        <v>10277</v>
      </c>
    </row>
    <row r="2222" spans="1:2">
      <c r="A2222" s="24" t="s">
        <v>4084</v>
      </c>
      <c r="B2222" s="24">
        <v>335</v>
      </c>
    </row>
    <row r="2223" spans="1:2">
      <c r="A2223" s="24" t="s">
        <v>4085</v>
      </c>
      <c r="B2223" s="24">
        <v>973</v>
      </c>
    </row>
    <row r="2224" spans="1:2">
      <c r="A2224" s="24" t="s">
        <v>4086</v>
      </c>
      <c r="B2224" s="24" t="s">
        <v>4087</v>
      </c>
    </row>
    <row r="2225" spans="1:2">
      <c r="A2225" s="24" t="s">
        <v>4088</v>
      </c>
      <c r="B2225" s="24">
        <v>528</v>
      </c>
    </row>
    <row r="2226" spans="1:2">
      <c r="A2226" s="24" t="s">
        <v>4089</v>
      </c>
      <c r="B2226" s="24">
        <v>6683</v>
      </c>
    </row>
    <row r="2227" spans="1:2">
      <c r="A2227" s="24" t="s">
        <v>4090</v>
      </c>
      <c r="B2227" s="24" t="s">
        <v>4091</v>
      </c>
    </row>
    <row r="2228" spans="1:2">
      <c r="A2228" s="24" t="s">
        <v>4092</v>
      </c>
      <c r="B2228" s="24" t="s">
        <v>3329</v>
      </c>
    </row>
    <row r="2229" spans="1:2">
      <c r="A2229" s="24" t="s">
        <v>4093</v>
      </c>
      <c r="B2229" s="24">
        <v>4386</v>
      </c>
    </row>
    <row r="2230" spans="1:2">
      <c r="A2230" s="24" t="s">
        <v>4094</v>
      </c>
      <c r="B2230" s="24" t="s">
        <v>2525</v>
      </c>
    </row>
    <row r="2231" spans="1:2">
      <c r="A2231" s="24" t="s">
        <v>4095</v>
      </c>
      <c r="B2231" s="24">
        <v>973</v>
      </c>
    </row>
    <row r="2232" spans="1:2">
      <c r="A2232" s="24" t="s">
        <v>4096</v>
      </c>
      <c r="B2232" s="24">
        <v>10202</v>
      </c>
    </row>
    <row r="2233" spans="1:2">
      <c r="A2233" s="24" t="s">
        <v>4097</v>
      </c>
      <c r="B2233" s="24">
        <v>10286</v>
      </c>
    </row>
    <row r="2234" spans="1:2">
      <c r="A2234" s="24" t="s">
        <v>4098</v>
      </c>
      <c r="B2234" s="24" t="s">
        <v>4099</v>
      </c>
    </row>
    <row r="2235" spans="1:2">
      <c r="A2235" s="24" t="s">
        <v>4100</v>
      </c>
      <c r="B2235" s="24">
        <v>10916</v>
      </c>
    </row>
    <row r="2236" spans="1:2">
      <c r="A2236" s="24" t="s">
        <v>4101</v>
      </c>
      <c r="B2236" s="24" t="s">
        <v>4091</v>
      </c>
    </row>
    <row r="2237" spans="1:2">
      <c r="A2237" s="24" t="s">
        <v>4102</v>
      </c>
      <c r="B2237" s="24">
        <v>3835</v>
      </c>
    </row>
    <row r="2238" spans="1:2">
      <c r="A2238" s="24" t="s">
        <v>4103</v>
      </c>
      <c r="B2238" s="24">
        <v>4362</v>
      </c>
    </row>
    <row r="2239" spans="1:2">
      <c r="A2239" s="24" t="s">
        <v>4104</v>
      </c>
      <c r="B2239" s="24">
        <v>11240</v>
      </c>
    </row>
    <row r="2240" spans="1:2">
      <c r="A2240" s="24" t="s">
        <v>4105</v>
      </c>
      <c r="B2240" s="24">
        <v>4414</v>
      </c>
    </row>
    <row r="2241" spans="1:2">
      <c r="A2241" s="24" t="s">
        <v>4106</v>
      </c>
      <c r="B2241" s="24">
        <v>6593</v>
      </c>
    </row>
    <row r="2242" spans="1:2">
      <c r="A2242" s="24" t="s">
        <v>4107</v>
      </c>
      <c r="B2242" s="24">
        <v>53</v>
      </c>
    </row>
    <row r="2243" spans="1:2">
      <c r="A2243" s="24" t="s">
        <v>4108</v>
      </c>
      <c r="B2243" s="24" t="s">
        <v>4109</v>
      </c>
    </row>
    <row r="2244" spans="1:2">
      <c r="A2244" s="24" t="s">
        <v>4110</v>
      </c>
      <c r="B2244" s="24" t="s">
        <v>4111</v>
      </c>
    </row>
    <row r="2245" spans="1:2">
      <c r="A2245" s="24" t="s">
        <v>4112</v>
      </c>
      <c r="B2245" s="24">
        <v>4387</v>
      </c>
    </row>
    <row r="2246" spans="1:2">
      <c r="A2246" s="24" t="s">
        <v>4113</v>
      </c>
      <c r="B2246" s="24" t="s">
        <v>4114</v>
      </c>
    </row>
    <row r="2247" spans="1:2">
      <c r="A2247" s="24" t="s">
        <v>4115</v>
      </c>
      <c r="B2247" s="24">
        <v>974</v>
      </c>
    </row>
    <row r="2248" spans="1:2">
      <c r="A2248" s="24" t="s">
        <v>4116</v>
      </c>
      <c r="B2248" s="24">
        <v>10654</v>
      </c>
    </row>
    <row r="2249" spans="1:2">
      <c r="A2249" s="24" t="s">
        <v>4117</v>
      </c>
      <c r="B2249" s="24">
        <v>4313</v>
      </c>
    </row>
    <row r="2250" spans="1:2">
      <c r="A2250" s="24" t="s">
        <v>4118</v>
      </c>
      <c r="B2250" s="24" t="s">
        <v>4119</v>
      </c>
    </row>
    <row r="2251" spans="1:2">
      <c r="A2251" s="24" t="s">
        <v>4120</v>
      </c>
      <c r="B2251" s="24">
        <v>976</v>
      </c>
    </row>
    <row r="2252" spans="1:2">
      <c r="A2252" s="24" t="s">
        <v>4121</v>
      </c>
      <c r="B2252" s="24">
        <v>4393</v>
      </c>
    </row>
    <row r="2253" spans="1:2">
      <c r="A2253" s="24" t="s">
        <v>4122</v>
      </c>
      <c r="B2253" s="24" t="s">
        <v>4123</v>
      </c>
    </row>
    <row r="2254" spans="1:2">
      <c r="A2254" s="24" t="s">
        <v>4124</v>
      </c>
      <c r="B2254" s="24" t="s">
        <v>4125</v>
      </c>
    </row>
    <row r="2255" spans="1:2">
      <c r="A2255" s="24" t="s">
        <v>4126</v>
      </c>
      <c r="B2255" s="24" t="s">
        <v>2923</v>
      </c>
    </row>
    <row r="2256" spans="1:2">
      <c r="A2256" s="24" t="s">
        <v>4127</v>
      </c>
      <c r="B2256" s="24">
        <v>335</v>
      </c>
    </row>
    <row r="2257" spans="1:2">
      <c r="A2257" s="24" t="s">
        <v>4128</v>
      </c>
      <c r="B2257" s="24">
        <v>11248</v>
      </c>
    </row>
    <row r="2258" spans="1:2">
      <c r="A2258" s="24" t="s">
        <v>4129</v>
      </c>
      <c r="B2258" s="24">
        <v>10679</v>
      </c>
    </row>
    <row r="2259" spans="1:2">
      <c r="A2259" s="24" t="s">
        <v>4130</v>
      </c>
      <c r="B2259" s="24" t="s">
        <v>4131</v>
      </c>
    </row>
    <row r="2260" spans="1:2">
      <c r="A2260" s="24" t="s">
        <v>4132</v>
      </c>
      <c r="B2260" s="24">
        <v>983</v>
      </c>
    </row>
    <row r="2261" spans="1:2">
      <c r="A2261" s="24" t="s">
        <v>4133</v>
      </c>
      <c r="B2261" s="24">
        <v>11091</v>
      </c>
    </row>
    <row r="2262" spans="1:2">
      <c r="A2262" s="24" t="s">
        <v>4134</v>
      </c>
      <c r="B2262" s="24" t="s">
        <v>4135</v>
      </c>
    </row>
    <row r="2263" spans="1:2">
      <c r="A2263" s="24" t="s">
        <v>4136</v>
      </c>
      <c r="B2263" s="24" t="s">
        <v>4137</v>
      </c>
    </row>
    <row r="2264" spans="1:2" ht="31.5">
      <c r="A2264" s="24" t="s">
        <v>4138</v>
      </c>
      <c r="B2264" s="24" t="s">
        <v>4139</v>
      </c>
    </row>
    <row r="2265" spans="1:2">
      <c r="A2265" s="24" t="s">
        <v>4140</v>
      </c>
      <c r="B2265" s="24" t="s">
        <v>4141</v>
      </c>
    </row>
    <row r="2266" spans="1:2">
      <c r="A2266" s="24" t="s">
        <v>4142</v>
      </c>
      <c r="B2266" s="24" t="s">
        <v>4143</v>
      </c>
    </row>
    <row r="2267" spans="1:2">
      <c r="A2267" s="24" t="s">
        <v>4144</v>
      </c>
      <c r="B2267" s="24">
        <v>4399</v>
      </c>
    </row>
    <row r="2268" spans="1:2">
      <c r="A2268" s="24" t="s">
        <v>4145</v>
      </c>
      <c r="B2268" s="24">
        <v>4329</v>
      </c>
    </row>
    <row r="2269" spans="1:2">
      <c r="A2269" s="24" t="s">
        <v>4146</v>
      </c>
      <c r="B2269" s="24" t="s">
        <v>4147</v>
      </c>
    </row>
    <row r="2270" spans="1:2">
      <c r="A2270" s="24" t="s">
        <v>4148</v>
      </c>
      <c r="B2270" s="24">
        <v>11257</v>
      </c>
    </row>
    <row r="2271" spans="1:2">
      <c r="A2271" s="24" t="s">
        <v>4149</v>
      </c>
      <c r="B2271" s="24">
        <v>3127</v>
      </c>
    </row>
    <row r="2272" spans="1:2">
      <c r="A2272" s="24" t="s">
        <v>4150</v>
      </c>
      <c r="B2272" s="24" t="s">
        <v>4151</v>
      </c>
    </row>
    <row r="2273" spans="1:2">
      <c r="A2273" s="24" t="s">
        <v>4152</v>
      </c>
      <c r="B2273" s="24">
        <v>11259</v>
      </c>
    </row>
    <row r="2274" spans="1:2">
      <c r="A2274" s="24" t="s">
        <v>4153</v>
      </c>
      <c r="B2274" s="24">
        <v>4401</v>
      </c>
    </row>
    <row r="2275" spans="1:2">
      <c r="A2275" s="24" t="s">
        <v>4154</v>
      </c>
      <c r="B2275" s="24" t="s">
        <v>4155</v>
      </c>
    </row>
    <row r="2276" spans="1:2">
      <c r="A2276" s="24" t="s">
        <v>4156</v>
      </c>
      <c r="B2276" s="24" t="s">
        <v>4157</v>
      </c>
    </row>
    <row r="2277" spans="1:2">
      <c r="A2277" s="24" t="s">
        <v>4158</v>
      </c>
      <c r="B2277" s="24" t="s">
        <v>4159</v>
      </c>
    </row>
    <row r="2278" spans="1:2">
      <c r="A2278" s="24" t="s">
        <v>4160</v>
      </c>
      <c r="B2278" s="24">
        <v>10530</v>
      </c>
    </row>
    <row r="2279" spans="1:2">
      <c r="A2279" s="24" t="s">
        <v>4161</v>
      </c>
      <c r="B2279" s="24">
        <v>11263</v>
      </c>
    </row>
    <row r="2280" spans="1:2">
      <c r="A2280" s="9" t="s">
        <v>4162</v>
      </c>
      <c r="B2280" s="9" t="s">
        <v>4163</v>
      </c>
    </row>
    <row r="2281" spans="1:2">
      <c r="A2281" s="9" t="s">
        <v>4164</v>
      </c>
      <c r="B2281" s="9">
        <v>10140</v>
      </c>
    </row>
    <row r="2282" spans="1:2">
      <c r="A2282" s="9" t="s">
        <v>4165</v>
      </c>
      <c r="B2282" s="9">
        <v>9969</v>
      </c>
    </row>
    <row r="2283" spans="1:2">
      <c r="A2283" s="9" t="s">
        <v>4166</v>
      </c>
      <c r="B2283" s="9">
        <v>11264</v>
      </c>
    </row>
    <row r="2284" spans="1:2">
      <c r="A2284" s="9" t="s">
        <v>4167</v>
      </c>
      <c r="B2284" s="9" t="s">
        <v>4168</v>
      </c>
    </row>
    <row r="2285" spans="1:2">
      <c r="A2285" s="9" t="s">
        <v>4169</v>
      </c>
      <c r="B2285" s="9" t="s">
        <v>4170</v>
      </c>
    </row>
    <row r="2286" spans="1:2">
      <c r="A2286" s="9" t="s">
        <v>4171</v>
      </c>
      <c r="B2286" s="9">
        <v>11266</v>
      </c>
    </row>
    <row r="2287" spans="1:2">
      <c r="A2287" s="9" t="s">
        <v>4172</v>
      </c>
      <c r="B2287" s="9">
        <v>10740</v>
      </c>
    </row>
    <row r="2288" spans="1:2">
      <c r="A2288" s="9" t="s">
        <v>4173</v>
      </c>
      <c r="B2288" s="9">
        <v>3055</v>
      </c>
    </row>
    <row r="2289" spans="1:2">
      <c r="A2289" s="9" t="s">
        <v>4174</v>
      </c>
      <c r="B2289" s="9" t="s">
        <v>4175</v>
      </c>
    </row>
    <row r="2290" spans="1:2">
      <c r="A2290" s="9" t="s">
        <v>4176</v>
      </c>
      <c r="B2290" s="9">
        <v>3625</v>
      </c>
    </row>
    <row r="2291" spans="1:2">
      <c r="A2291" s="9" t="s">
        <v>4177</v>
      </c>
      <c r="B2291" s="9">
        <v>11268</v>
      </c>
    </row>
    <row r="2292" spans="1:2">
      <c r="A2292" s="9" t="s">
        <v>4178</v>
      </c>
      <c r="B2292" s="9">
        <v>11269</v>
      </c>
    </row>
    <row r="2293" spans="1:2">
      <c r="A2293" s="9" t="s">
        <v>4179</v>
      </c>
      <c r="B2293" s="9">
        <v>996</v>
      </c>
    </row>
    <row r="2294" spans="1:2">
      <c r="A2294" s="9" t="s">
        <v>4180</v>
      </c>
      <c r="B2294" s="9">
        <v>11269</v>
      </c>
    </row>
    <row r="2295" spans="1:2">
      <c r="A2295" s="9" t="s">
        <v>4181</v>
      </c>
      <c r="B2295" s="9" t="s">
        <v>4182</v>
      </c>
    </row>
    <row r="2296" spans="1:2">
      <c r="A2296" s="9" t="s">
        <v>4183</v>
      </c>
      <c r="B2296" s="9">
        <v>11271</v>
      </c>
    </row>
    <row r="2297" spans="1:2">
      <c r="A2297" s="9" t="s">
        <v>4184</v>
      </c>
      <c r="B2297" s="9">
        <v>4406</v>
      </c>
    </row>
    <row r="2298" spans="1:2">
      <c r="A2298" s="9" t="s">
        <v>4185</v>
      </c>
      <c r="B2298" s="9">
        <v>10830</v>
      </c>
    </row>
    <row r="2299" spans="1:2">
      <c r="A2299" s="9" t="s">
        <v>4186</v>
      </c>
      <c r="B2299" s="9" t="s">
        <v>2445</v>
      </c>
    </row>
    <row r="2300" spans="1:2">
      <c r="A2300" s="9" t="s">
        <v>4187</v>
      </c>
      <c r="B2300" s="9" t="s">
        <v>4188</v>
      </c>
    </row>
    <row r="2301" spans="1:2">
      <c r="A2301" s="9" t="s">
        <v>4189</v>
      </c>
      <c r="B2301" s="9">
        <v>6971</v>
      </c>
    </row>
    <row r="2302" spans="1:2">
      <c r="A2302" s="9" t="s">
        <v>4190</v>
      </c>
      <c r="B2302" s="9">
        <v>4410</v>
      </c>
    </row>
    <row r="2303" spans="1:2">
      <c r="A2303" s="9" t="s">
        <v>4191</v>
      </c>
      <c r="B2303" s="9">
        <v>4411</v>
      </c>
    </row>
    <row r="2304" spans="1:2">
      <c r="A2304" s="9" t="s">
        <v>4192</v>
      </c>
      <c r="B2304" s="9" t="s">
        <v>1068</v>
      </c>
    </row>
    <row r="2305" spans="1:2">
      <c r="A2305" s="9" t="s">
        <v>4193</v>
      </c>
      <c r="B2305" s="9">
        <v>11272</v>
      </c>
    </row>
    <row r="2306" spans="1:2">
      <c r="A2306" s="9" t="s">
        <v>4194</v>
      </c>
      <c r="B2306" s="9">
        <v>6970</v>
      </c>
    </row>
    <row r="2307" spans="1:2">
      <c r="A2307" s="9" t="s">
        <v>4195</v>
      </c>
      <c r="B2307" s="9">
        <v>3785</v>
      </c>
    </row>
    <row r="2308" spans="1:2">
      <c r="A2308" s="9" t="s">
        <v>4196</v>
      </c>
      <c r="B2308" s="9">
        <v>4344</v>
      </c>
    </row>
    <row r="2309" spans="1:2">
      <c r="A2309" s="9" t="s">
        <v>4197</v>
      </c>
      <c r="B2309" s="9" t="s">
        <v>4198</v>
      </c>
    </row>
    <row r="2310" spans="1:2">
      <c r="A2310" s="9" t="s">
        <v>4199</v>
      </c>
      <c r="B2310" s="9">
        <v>6513</v>
      </c>
    </row>
    <row r="2311" spans="1:2">
      <c r="A2311" s="9" t="s">
        <v>4200</v>
      </c>
      <c r="B2311" s="9" t="s">
        <v>4201</v>
      </c>
    </row>
    <row r="2312" spans="1:2">
      <c r="A2312" s="9" t="s">
        <v>4202</v>
      </c>
      <c r="B2312" s="9" t="s">
        <v>4203</v>
      </c>
    </row>
    <row r="2313" spans="1:2">
      <c r="A2313" s="9" t="s">
        <v>4204</v>
      </c>
      <c r="B2313" s="9">
        <v>11262</v>
      </c>
    </row>
    <row r="2314" spans="1:2">
      <c r="A2314" s="9" t="s">
        <v>4205</v>
      </c>
      <c r="B2314" s="9">
        <v>10670</v>
      </c>
    </row>
    <row r="2315" spans="1:2">
      <c r="A2315" s="9" t="s">
        <v>4206</v>
      </c>
      <c r="B2315" s="9">
        <v>114</v>
      </c>
    </row>
    <row r="2316" spans="1:2">
      <c r="A2316" s="9" t="s">
        <v>4207</v>
      </c>
      <c r="B2316" s="9">
        <v>533</v>
      </c>
    </row>
    <row r="2317" spans="1:2">
      <c r="A2317" s="9" t="s">
        <v>4208</v>
      </c>
      <c r="B2317" s="9">
        <v>4413</v>
      </c>
    </row>
    <row r="2318" spans="1:2">
      <c r="A2318" s="9" t="s">
        <v>4209</v>
      </c>
      <c r="B2318" s="9">
        <v>4414</v>
      </c>
    </row>
    <row r="2319" spans="1:2">
      <c r="A2319" s="9" t="s">
        <v>4210</v>
      </c>
      <c r="B2319" s="9" t="s">
        <v>4211</v>
      </c>
    </row>
    <row r="2320" spans="1:2">
      <c r="A2320" s="9" t="s">
        <v>4212</v>
      </c>
      <c r="B2320" s="9">
        <v>133</v>
      </c>
    </row>
    <row r="2321" spans="1:2">
      <c r="A2321" s="9" t="s">
        <v>4213</v>
      </c>
      <c r="B2321" s="9">
        <v>10539</v>
      </c>
    </row>
    <row r="2322" spans="1:2">
      <c r="A2322" s="9" t="s">
        <v>4214</v>
      </c>
      <c r="B2322" s="9">
        <v>10202</v>
      </c>
    </row>
    <row r="2323" spans="1:2">
      <c r="A2323" s="9" t="s">
        <v>4215</v>
      </c>
      <c r="B2323" s="9">
        <v>4415</v>
      </c>
    </row>
    <row r="2324" spans="1:2">
      <c r="A2324" s="9" t="s">
        <v>4216</v>
      </c>
      <c r="B2324" s="9">
        <v>9822</v>
      </c>
    </row>
    <row r="2325" spans="1:2">
      <c r="A2325" s="9" t="s">
        <v>4217</v>
      </c>
      <c r="B2325" s="9" t="s">
        <v>4218</v>
      </c>
    </row>
    <row r="2326" spans="1:2">
      <c r="A2326" s="9" t="s">
        <v>4219</v>
      </c>
      <c r="B2326" s="9" t="s">
        <v>4220</v>
      </c>
    </row>
    <row r="2327" spans="1:2">
      <c r="A2327" s="9" t="s">
        <v>4221</v>
      </c>
      <c r="B2327" s="9" t="s">
        <v>4222</v>
      </c>
    </row>
    <row r="2328" spans="1:2">
      <c r="A2328" s="9" t="s">
        <v>4223</v>
      </c>
      <c r="B2328" s="9" t="s">
        <v>4224</v>
      </c>
    </row>
    <row r="2329" spans="1:2">
      <c r="A2329" s="9" t="s">
        <v>4225</v>
      </c>
      <c r="B2329" s="9">
        <v>57</v>
      </c>
    </row>
    <row r="2330" spans="1:2">
      <c r="A2330" s="9" t="s">
        <v>4226</v>
      </c>
      <c r="B2330" s="9">
        <v>4417</v>
      </c>
    </row>
    <row r="2331" spans="1:2">
      <c r="A2331" s="9" t="s">
        <v>4227</v>
      </c>
      <c r="B2331" s="9" t="s">
        <v>4228</v>
      </c>
    </row>
    <row r="2332" spans="1:2">
      <c r="A2332" s="9" t="s">
        <v>4229</v>
      </c>
      <c r="B2332" s="9">
        <v>7430</v>
      </c>
    </row>
    <row r="2333" spans="1:2">
      <c r="A2333" s="9" t="s">
        <v>4230</v>
      </c>
      <c r="B2333" s="9" t="s">
        <v>4231</v>
      </c>
    </row>
    <row r="2334" spans="1:2">
      <c r="A2334" s="9" t="s">
        <v>4232</v>
      </c>
      <c r="B2334" s="9">
        <v>626</v>
      </c>
    </row>
    <row r="2335" spans="1:2">
      <c r="A2335" s="9" t="s">
        <v>4233</v>
      </c>
      <c r="B2335" s="9">
        <v>6279</v>
      </c>
    </row>
    <row r="2336" spans="1:2">
      <c r="A2336" s="9" t="s">
        <v>4234</v>
      </c>
      <c r="B2336" s="9" t="s">
        <v>4231</v>
      </c>
    </row>
    <row r="2337" spans="1:2">
      <c r="A2337" s="9" t="s">
        <v>4235</v>
      </c>
      <c r="B2337" s="9">
        <v>11278</v>
      </c>
    </row>
    <row r="2338" spans="1:2">
      <c r="A2338" s="9" t="s">
        <v>4236</v>
      </c>
      <c r="B2338" s="9" t="s">
        <v>2441</v>
      </c>
    </row>
    <row r="2339" spans="1:2">
      <c r="A2339" s="9" t="s">
        <v>4237</v>
      </c>
      <c r="B2339" s="9">
        <v>9829</v>
      </c>
    </row>
    <row r="2340" spans="1:2">
      <c r="A2340" s="9" t="s">
        <v>4238</v>
      </c>
      <c r="B2340" s="9">
        <v>9830</v>
      </c>
    </row>
    <row r="2341" spans="1:2">
      <c r="A2341" s="9" t="s">
        <v>4239</v>
      </c>
      <c r="B2341" s="9" t="s">
        <v>4240</v>
      </c>
    </row>
    <row r="2342" spans="1:2">
      <c r="A2342" s="9" t="s">
        <v>4241</v>
      </c>
      <c r="B2342" s="9" t="s">
        <v>2778</v>
      </c>
    </row>
    <row r="2343" spans="1:2">
      <c r="A2343" s="9" t="s">
        <v>4242</v>
      </c>
      <c r="B2343" s="9">
        <v>4418</v>
      </c>
    </row>
    <row r="2344" spans="1:2">
      <c r="A2344" s="9" t="s">
        <v>4243</v>
      </c>
      <c r="B2344" s="9">
        <v>11089</v>
      </c>
    </row>
    <row r="2345" spans="1:2">
      <c r="A2345" s="9" t="s">
        <v>4244</v>
      </c>
      <c r="B2345" s="9">
        <v>4419</v>
      </c>
    </row>
    <row r="2346" spans="1:2">
      <c r="A2346" s="9" t="s">
        <v>4245</v>
      </c>
      <c r="B2346" s="9" t="s">
        <v>2818</v>
      </c>
    </row>
    <row r="2347" spans="1:2">
      <c r="A2347" s="9" t="s">
        <v>4246</v>
      </c>
      <c r="B2347" s="9">
        <v>4420</v>
      </c>
    </row>
    <row r="2348" spans="1:2">
      <c r="A2348" s="9" t="s">
        <v>4247</v>
      </c>
      <c r="B2348" s="9" t="s">
        <v>4248</v>
      </c>
    </row>
    <row r="2349" spans="1:2">
      <c r="A2349" s="9" t="s">
        <v>4249</v>
      </c>
      <c r="B2349" s="9">
        <v>7194</v>
      </c>
    </row>
    <row r="2350" spans="1:2">
      <c r="A2350" s="9" t="s">
        <v>4250</v>
      </c>
      <c r="B2350" s="9" t="s">
        <v>4251</v>
      </c>
    </row>
    <row r="2351" spans="1:2">
      <c r="A2351" s="9" t="s">
        <v>4252</v>
      </c>
      <c r="B2351" s="9" t="s">
        <v>4253</v>
      </c>
    </row>
    <row r="2352" spans="1:2">
      <c r="A2352" s="9" t="s">
        <v>4254</v>
      </c>
      <c r="B2352" s="9" t="s">
        <v>4255</v>
      </c>
    </row>
    <row r="2353" spans="1:2">
      <c r="A2353" s="9" t="s">
        <v>4256</v>
      </c>
      <c r="B2353" s="9" t="s">
        <v>4257</v>
      </c>
    </row>
    <row r="2354" spans="1:2">
      <c r="A2354" s="9" t="s">
        <v>4258</v>
      </c>
      <c r="B2354" s="9">
        <v>4423</v>
      </c>
    </row>
    <row r="2355" spans="1:2">
      <c r="A2355" s="9" t="s">
        <v>4259</v>
      </c>
      <c r="B2355" s="9" t="s">
        <v>4260</v>
      </c>
    </row>
    <row r="2356" spans="1:2">
      <c r="A2356" s="9" t="s">
        <v>4261</v>
      </c>
      <c r="B2356" s="9">
        <v>4424</v>
      </c>
    </row>
    <row r="2357" spans="1:2">
      <c r="A2357" s="9" t="s">
        <v>4262</v>
      </c>
      <c r="B2357" s="9" t="s">
        <v>4263</v>
      </c>
    </row>
    <row r="2358" spans="1:2">
      <c r="A2358" s="9" t="s">
        <v>4264</v>
      </c>
      <c r="B2358" s="9" t="s">
        <v>4265</v>
      </c>
    </row>
    <row r="2359" spans="1:2">
      <c r="A2359" s="9" t="s">
        <v>4266</v>
      </c>
      <c r="B2359" s="9">
        <v>1001</v>
      </c>
    </row>
    <row r="2360" spans="1:2">
      <c r="A2360" s="9" t="s">
        <v>4267</v>
      </c>
      <c r="B2360" s="9">
        <v>4425</v>
      </c>
    </row>
    <row r="2361" spans="1:2">
      <c r="A2361" s="9" t="s">
        <v>4268</v>
      </c>
      <c r="B2361" s="9">
        <v>7435</v>
      </c>
    </row>
    <row r="2362" spans="1:2">
      <c r="A2362" s="9" t="s">
        <v>4269</v>
      </c>
      <c r="B2362" s="9">
        <v>11283</v>
      </c>
    </row>
    <row r="2363" spans="1:2">
      <c r="A2363" s="9" t="s">
        <v>4270</v>
      </c>
      <c r="B2363" s="9">
        <v>1002</v>
      </c>
    </row>
    <row r="2364" spans="1:2">
      <c r="A2364" s="9" t="s">
        <v>4271</v>
      </c>
      <c r="B2364" s="9">
        <v>637</v>
      </c>
    </row>
    <row r="2365" spans="1:2">
      <c r="A2365" s="9" t="s">
        <v>4272</v>
      </c>
      <c r="B2365" s="9">
        <v>10286</v>
      </c>
    </row>
    <row r="2366" spans="1:2">
      <c r="A2366" s="9" t="s">
        <v>4273</v>
      </c>
      <c r="B2366" s="9">
        <v>4427</v>
      </c>
    </row>
    <row r="2367" spans="1:2">
      <c r="A2367" s="9" t="s">
        <v>4274</v>
      </c>
      <c r="B2367" s="9" t="s">
        <v>4275</v>
      </c>
    </row>
    <row r="2368" spans="1:2">
      <c r="A2368" s="9" t="s">
        <v>4276</v>
      </c>
      <c r="B2368" s="9" t="s">
        <v>4277</v>
      </c>
    </row>
    <row r="2369" spans="1:2">
      <c r="A2369" s="9" t="s">
        <v>4278</v>
      </c>
      <c r="B2369" s="9">
        <v>10679</v>
      </c>
    </row>
    <row r="2370" spans="1:2">
      <c r="A2370" s="9" t="s">
        <v>4279</v>
      </c>
      <c r="B2370" s="9" t="s">
        <v>4280</v>
      </c>
    </row>
    <row r="2371" spans="1:2">
      <c r="A2371" s="9" t="s">
        <v>4281</v>
      </c>
      <c r="B2371" s="9" t="s">
        <v>1694</v>
      </c>
    </row>
    <row r="2372" spans="1:2">
      <c r="A2372" s="9" t="s">
        <v>4282</v>
      </c>
      <c r="B2372" s="9">
        <v>10594</v>
      </c>
    </row>
    <row r="2373" spans="1:2">
      <c r="A2373" s="9" t="s">
        <v>4283</v>
      </c>
      <c r="B2373" s="9">
        <v>3885</v>
      </c>
    </row>
    <row r="2374" spans="1:2">
      <c r="A2374" s="9" t="s">
        <v>4284</v>
      </c>
      <c r="B2374" s="9">
        <v>11285</v>
      </c>
    </row>
    <row r="2375" spans="1:2">
      <c r="A2375" s="9" t="s">
        <v>4285</v>
      </c>
      <c r="B2375" s="9">
        <v>4429</v>
      </c>
    </row>
    <row r="2376" spans="1:2">
      <c r="A2376" s="9" t="s">
        <v>4286</v>
      </c>
      <c r="B2376" s="9" t="s">
        <v>4287</v>
      </c>
    </row>
    <row r="2377" spans="1:2">
      <c r="A2377" s="9" t="s">
        <v>4288</v>
      </c>
      <c r="B2377" s="9">
        <v>11286</v>
      </c>
    </row>
    <row r="2378" spans="1:2">
      <c r="A2378" s="9" t="s">
        <v>4289</v>
      </c>
      <c r="B2378" s="9">
        <v>9786</v>
      </c>
    </row>
    <row r="2379" spans="1:2">
      <c r="A2379" s="9" t="s">
        <v>4290</v>
      </c>
      <c r="B2379" s="9">
        <v>1003</v>
      </c>
    </row>
    <row r="2380" spans="1:2">
      <c r="A2380" s="9" t="s">
        <v>4291</v>
      </c>
      <c r="B2380" s="9">
        <v>527</v>
      </c>
    </row>
    <row r="2381" spans="1:2">
      <c r="A2381" s="9" t="s">
        <v>4292</v>
      </c>
      <c r="B2381" s="9">
        <v>7437</v>
      </c>
    </row>
    <row r="2382" spans="1:2">
      <c r="A2382" s="9" t="s">
        <v>4293</v>
      </c>
      <c r="B2382" s="9" t="s">
        <v>4294</v>
      </c>
    </row>
    <row r="2383" spans="1:2">
      <c r="A2383" s="9" t="s">
        <v>4295</v>
      </c>
      <c r="B2383" s="9" t="s">
        <v>4296</v>
      </c>
    </row>
    <row r="2384" spans="1:2">
      <c r="A2384" s="9" t="s">
        <v>4297</v>
      </c>
      <c r="B2384" s="9">
        <v>11290</v>
      </c>
    </row>
    <row r="2385" spans="1:2">
      <c r="A2385" s="9" t="s">
        <v>4298</v>
      </c>
      <c r="B2385" s="9" t="s">
        <v>4299</v>
      </c>
    </row>
    <row r="2386" spans="1:2">
      <c r="A2386" s="9" t="s">
        <v>4300</v>
      </c>
      <c r="B2386" s="9">
        <v>7443</v>
      </c>
    </row>
    <row r="2387" spans="1:2">
      <c r="A2387" s="9" t="s">
        <v>4301</v>
      </c>
      <c r="B2387" s="9">
        <v>4434</v>
      </c>
    </row>
    <row r="2388" spans="1:2">
      <c r="A2388" s="9" t="s">
        <v>4302</v>
      </c>
      <c r="B2388" s="9">
        <v>11041</v>
      </c>
    </row>
    <row r="2389" spans="1:2">
      <c r="A2389" s="9" t="s">
        <v>4303</v>
      </c>
      <c r="B2389" s="9" t="s">
        <v>4304</v>
      </c>
    </row>
    <row r="2390" spans="1:2">
      <c r="A2390" s="9" t="s">
        <v>4305</v>
      </c>
      <c r="B2390" s="9" t="s">
        <v>4306</v>
      </c>
    </row>
    <row r="2391" spans="1:2">
      <c r="A2391" s="9" t="s">
        <v>4307</v>
      </c>
      <c r="B2391" s="9" t="s">
        <v>4308</v>
      </c>
    </row>
    <row r="2392" spans="1:2">
      <c r="A2392" s="9" t="s">
        <v>4309</v>
      </c>
      <c r="B2392" s="9" t="s">
        <v>4310</v>
      </c>
    </row>
    <row r="2393" spans="1:2">
      <c r="A2393" s="9" t="s">
        <v>4311</v>
      </c>
      <c r="B2393" s="9" t="s">
        <v>4312</v>
      </c>
    </row>
    <row r="2394" spans="1:2">
      <c r="A2394" s="9" t="s">
        <v>4313</v>
      </c>
      <c r="B2394" s="9" t="s">
        <v>4314</v>
      </c>
    </row>
    <row r="2395" spans="1:2">
      <c r="A2395" s="9" t="s">
        <v>4315</v>
      </c>
      <c r="B2395" s="9" t="s">
        <v>4316</v>
      </c>
    </row>
    <row r="2396" spans="1:2">
      <c r="A2396" s="9" t="s">
        <v>4317</v>
      </c>
      <c r="B2396" s="9" t="s">
        <v>4318</v>
      </c>
    </row>
    <row r="2397" spans="1:2">
      <c r="A2397" s="9" t="s">
        <v>4319</v>
      </c>
      <c r="B2397" s="9" t="s">
        <v>4320</v>
      </c>
    </row>
    <row r="2398" spans="1:2">
      <c r="A2398" s="9" t="s">
        <v>4321</v>
      </c>
      <c r="B2398" s="9" t="s">
        <v>4322</v>
      </c>
    </row>
    <row r="2399" spans="1:2">
      <c r="A2399" s="9" t="s">
        <v>4323</v>
      </c>
      <c r="B2399" s="9">
        <v>11300</v>
      </c>
    </row>
    <row r="2400" spans="1:2">
      <c r="A2400" s="9" t="s">
        <v>4324</v>
      </c>
      <c r="B2400" s="9">
        <v>4426</v>
      </c>
    </row>
    <row r="2401" spans="1:2">
      <c r="A2401" s="9" t="s">
        <v>4325</v>
      </c>
      <c r="B2401" s="9">
        <v>3845</v>
      </c>
    </row>
    <row r="2402" spans="1:2">
      <c r="A2402" s="9" t="s">
        <v>4326</v>
      </c>
      <c r="B2402" s="9">
        <v>11301</v>
      </c>
    </row>
    <row r="2403" spans="1:2">
      <c r="A2403" s="9" t="s">
        <v>4327</v>
      </c>
      <c r="B2403" s="9">
        <v>9907</v>
      </c>
    </row>
    <row r="2404" spans="1:2">
      <c r="A2404" s="9" t="s">
        <v>4328</v>
      </c>
      <c r="B2404" s="9">
        <v>4426</v>
      </c>
    </row>
    <row r="2405" spans="1:2">
      <c r="A2405" s="9" t="s">
        <v>4329</v>
      </c>
      <c r="B2405" s="9" t="s">
        <v>4330</v>
      </c>
    </row>
    <row r="2406" spans="1:2">
      <c r="A2406" s="9" t="s">
        <v>4331</v>
      </c>
      <c r="B2406" s="9" t="s">
        <v>4332</v>
      </c>
    </row>
    <row r="2407" spans="1:2">
      <c r="A2407" s="9" t="s">
        <v>4333</v>
      </c>
      <c r="B2407" s="9" t="s">
        <v>4334</v>
      </c>
    </row>
    <row r="2408" spans="1:2">
      <c r="A2408" s="9" t="s">
        <v>4335</v>
      </c>
      <c r="B2408" s="9">
        <v>11307</v>
      </c>
    </row>
    <row r="2409" spans="1:2">
      <c r="A2409" s="9" t="s">
        <v>4336</v>
      </c>
      <c r="B2409" s="9">
        <v>10594</v>
      </c>
    </row>
    <row r="2410" spans="1:2">
      <c r="A2410" s="9" t="s">
        <v>4337</v>
      </c>
      <c r="B2410" s="9">
        <v>11308</v>
      </c>
    </row>
    <row r="2411" spans="1:2">
      <c r="A2411" s="9" t="s">
        <v>4338</v>
      </c>
      <c r="B2411" s="9">
        <v>253</v>
      </c>
    </row>
    <row r="2412" spans="1:2">
      <c r="A2412" s="9" t="s">
        <v>4339</v>
      </c>
      <c r="B2412" s="9" t="s">
        <v>4340</v>
      </c>
    </row>
    <row r="2413" spans="1:2">
      <c r="A2413" s="9" t="s">
        <v>4341</v>
      </c>
      <c r="B2413" s="9">
        <v>549</v>
      </c>
    </row>
    <row r="2414" spans="1:2">
      <c r="A2414" s="9" t="s">
        <v>4342</v>
      </c>
      <c r="B2414" s="9">
        <v>235</v>
      </c>
    </row>
    <row r="2415" spans="1:2">
      <c r="A2415" s="9" t="s">
        <v>4343</v>
      </c>
      <c r="B2415" s="9">
        <v>29</v>
      </c>
    </row>
    <row r="2416" spans="1:2">
      <c r="A2416" s="9" t="s">
        <v>4344</v>
      </c>
      <c r="B2416" s="9" t="s">
        <v>3082</v>
      </c>
    </row>
    <row r="2417" spans="1:2">
      <c r="A2417" s="9" t="s">
        <v>4345</v>
      </c>
      <c r="B2417" s="9">
        <v>828</v>
      </c>
    </row>
    <row r="2418" spans="1:2">
      <c r="A2418" s="9" t="s">
        <v>4346</v>
      </c>
      <c r="B2418" s="9">
        <v>7310</v>
      </c>
    </row>
    <row r="2419" spans="1:2">
      <c r="A2419" s="9" t="s">
        <v>4347</v>
      </c>
      <c r="B2419" s="9">
        <v>828</v>
      </c>
    </row>
    <row r="2420" spans="1:2">
      <c r="A2420" s="9" t="s">
        <v>4348</v>
      </c>
      <c r="B2420" s="9">
        <v>683</v>
      </c>
    </row>
    <row r="2421" spans="1:2">
      <c r="A2421" s="9" t="s">
        <v>4349</v>
      </c>
      <c r="B2421" s="9">
        <v>635</v>
      </c>
    </row>
    <row r="2422" spans="1:2">
      <c r="A2422" s="9" t="s">
        <v>4350</v>
      </c>
      <c r="B2422" s="9" t="s">
        <v>4351</v>
      </c>
    </row>
    <row r="2423" spans="1:2">
      <c r="A2423" s="9" t="s">
        <v>4352</v>
      </c>
      <c r="B2423" s="9">
        <v>235</v>
      </c>
    </row>
    <row r="2424" spans="1:2">
      <c r="A2424" s="9" t="s">
        <v>4353</v>
      </c>
      <c r="B2424" s="9">
        <v>859</v>
      </c>
    </row>
    <row r="2425" spans="1:2">
      <c r="A2425" s="9" t="s">
        <v>4354</v>
      </c>
      <c r="B2425" s="9">
        <v>11309</v>
      </c>
    </row>
    <row r="2426" spans="1:2">
      <c r="A2426" s="9" t="s">
        <v>4355</v>
      </c>
      <c r="B2426" s="9">
        <v>814</v>
      </c>
    </row>
    <row r="2427" spans="1:2">
      <c r="A2427" s="9" t="s">
        <v>4356</v>
      </c>
      <c r="B2427" s="9">
        <v>529</v>
      </c>
    </row>
    <row r="2428" spans="1:2">
      <c r="A2428" s="9" t="s">
        <v>4357</v>
      </c>
      <c r="B2428" s="9">
        <v>396</v>
      </c>
    </row>
    <row r="2429" spans="1:2">
      <c r="A2429" s="9" t="s">
        <v>4358</v>
      </c>
      <c r="B2429" s="9">
        <v>11310</v>
      </c>
    </row>
    <row r="2430" spans="1:2">
      <c r="A2430" s="9" t="s">
        <v>4359</v>
      </c>
      <c r="B2430" s="9" t="s">
        <v>4360</v>
      </c>
    </row>
    <row r="2431" spans="1:2">
      <c r="A2431" s="9" t="s">
        <v>4361</v>
      </c>
      <c r="B2431" s="9">
        <v>11309</v>
      </c>
    </row>
    <row r="2432" spans="1:2">
      <c r="A2432" s="9" t="s">
        <v>4362</v>
      </c>
      <c r="B2432" s="9">
        <v>822</v>
      </c>
    </row>
    <row r="2433" spans="1:2">
      <c r="A2433" s="9" t="s">
        <v>4363</v>
      </c>
      <c r="B2433" s="9">
        <v>11311</v>
      </c>
    </row>
    <row r="2434" spans="1:2">
      <c r="A2434" s="9" t="s">
        <v>4364</v>
      </c>
      <c r="B2434" s="9">
        <v>683</v>
      </c>
    </row>
    <row r="2435" spans="1:2">
      <c r="A2435" s="9" t="s">
        <v>4365</v>
      </c>
      <c r="B2435" s="9">
        <v>11310</v>
      </c>
    </row>
  </sheetData>
  <mergeCells count="2">
    <mergeCell ref="A1:B1"/>
    <mergeCell ref="A2:B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38"/>
  <sheetViews>
    <sheetView workbookViewId="0">
      <selection activeCell="D1" sqref="D1"/>
    </sheetView>
  </sheetViews>
  <sheetFormatPr defaultRowHeight="16.5"/>
  <cols>
    <col min="1" max="1" width="38.625" style="9" customWidth="1"/>
    <col min="2" max="2" width="50.625" style="9" customWidth="1"/>
    <col min="3" max="256" width="9" style="9"/>
    <col min="257" max="257" width="38.625" style="9" customWidth="1"/>
    <col min="258" max="258" width="50.625" style="9" customWidth="1"/>
    <col min="259" max="512" width="9" style="9"/>
    <col min="513" max="513" width="38.625" style="9" customWidth="1"/>
    <col min="514" max="514" width="50.625" style="9" customWidth="1"/>
    <col min="515" max="768" width="9" style="9"/>
    <col min="769" max="769" width="38.625" style="9" customWidth="1"/>
    <col min="770" max="770" width="50.625" style="9" customWidth="1"/>
    <col min="771" max="1024" width="9" style="9"/>
    <col min="1025" max="1025" width="38.625" style="9" customWidth="1"/>
    <col min="1026" max="1026" width="50.625" style="9" customWidth="1"/>
    <col min="1027" max="1280" width="9" style="9"/>
    <col min="1281" max="1281" width="38.625" style="9" customWidth="1"/>
    <col min="1282" max="1282" width="50.625" style="9" customWidth="1"/>
    <col min="1283" max="1536" width="9" style="9"/>
    <col min="1537" max="1537" width="38.625" style="9" customWidth="1"/>
    <col min="1538" max="1538" width="50.625" style="9" customWidth="1"/>
    <col min="1539" max="1792" width="9" style="9"/>
    <col min="1793" max="1793" width="38.625" style="9" customWidth="1"/>
    <col min="1794" max="1794" width="50.625" style="9" customWidth="1"/>
    <col min="1795" max="2048" width="9" style="9"/>
    <col min="2049" max="2049" width="38.625" style="9" customWidth="1"/>
    <col min="2050" max="2050" width="50.625" style="9" customWidth="1"/>
    <col min="2051" max="2304" width="9" style="9"/>
    <col min="2305" max="2305" width="38.625" style="9" customWidth="1"/>
    <col min="2306" max="2306" width="50.625" style="9" customWidth="1"/>
    <col min="2307" max="2560" width="9" style="9"/>
    <col min="2561" max="2561" width="38.625" style="9" customWidth="1"/>
    <col min="2562" max="2562" width="50.625" style="9" customWidth="1"/>
    <col min="2563" max="2816" width="9" style="9"/>
    <col min="2817" max="2817" width="38.625" style="9" customWidth="1"/>
    <col min="2818" max="2818" width="50.625" style="9" customWidth="1"/>
    <col min="2819" max="3072" width="9" style="9"/>
    <col min="3073" max="3073" width="38.625" style="9" customWidth="1"/>
    <col min="3074" max="3074" width="50.625" style="9" customWidth="1"/>
    <col min="3075" max="3328" width="9" style="9"/>
    <col min="3329" max="3329" width="38.625" style="9" customWidth="1"/>
    <col min="3330" max="3330" width="50.625" style="9" customWidth="1"/>
    <col min="3331" max="3584" width="9" style="9"/>
    <col min="3585" max="3585" width="38.625" style="9" customWidth="1"/>
    <col min="3586" max="3586" width="50.625" style="9" customWidth="1"/>
    <col min="3587" max="3840" width="9" style="9"/>
    <col min="3841" max="3841" width="38.625" style="9" customWidth="1"/>
    <col min="3842" max="3842" width="50.625" style="9" customWidth="1"/>
    <col min="3843" max="4096" width="9" style="9"/>
    <col min="4097" max="4097" width="38.625" style="9" customWidth="1"/>
    <col min="4098" max="4098" width="50.625" style="9" customWidth="1"/>
    <col min="4099" max="4352" width="9" style="9"/>
    <col min="4353" max="4353" width="38.625" style="9" customWidth="1"/>
    <col min="4354" max="4354" width="50.625" style="9" customWidth="1"/>
    <col min="4355" max="4608" width="9" style="9"/>
    <col min="4609" max="4609" width="38.625" style="9" customWidth="1"/>
    <col min="4610" max="4610" width="50.625" style="9" customWidth="1"/>
    <col min="4611" max="4864" width="9" style="9"/>
    <col min="4865" max="4865" width="38.625" style="9" customWidth="1"/>
    <col min="4866" max="4866" width="50.625" style="9" customWidth="1"/>
    <col min="4867" max="5120" width="9" style="9"/>
    <col min="5121" max="5121" width="38.625" style="9" customWidth="1"/>
    <col min="5122" max="5122" width="50.625" style="9" customWidth="1"/>
    <col min="5123" max="5376" width="9" style="9"/>
    <col min="5377" max="5377" width="38.625" style="9" customWidth="1"/>
    <col min="5378" max="5378" width="50.625" style="9" customWidth="1"/>
    <col min="5379" max="5632" width="9" style="9"/>
    <col min="5633" max="5633" width="38.625" style="9" customWidth="1"/>
    <col min="5634" max="5634" width="50.625" style="9" customWidth="1"/>
    <col min="5635" max="5888" width="9" style="9"/>
    <col min="5889" max="5889" width="38.625" style="9" customWidth="1"/>
    <col min="5890" max="5890" width="50.625" style="9" customWidth="1"/>
    <col min="5891" max="6144" width="9" style="9"/>
    <col min="6145" max="6145" width="38.625" style="9" customWidth="1"/>
    <col min="6146" max="6146" width="50.625" style="9" customWidth="1"/>
    <col min="6147" max="6400" width="9" style="9"/>
    <col min="6401" max="6401" width="38.625" style="9" customWidth="1"/>
    <col min="6402" max="6402" width="50.625" style="9" customWidth="1"/>
    <col min="6403" max="6656" width="9" style="9"/>
    <col min="6657" max="6657" width="38.625" style="9" customWidth="1"/>
    <col min="6658" max="6658" width="50.625" style="9" customWidth="1"/>
    <col min="6659" max="6912" width="9" style="9"/>
    <col min="6913" max="6913" width="38.625" style="9" customWidth="1"/>
    <col min="6914" max="6914" width="50.625" style="9" customWidth="1"/>
    <col min="6915" max="7168" width="9" style="9"/>
    <col min="7169" max="7169" width="38.625" style="9" customWidth="1"/>
    <col min="7170" max="7170" width="50.625" style="9" customWidth="1"/>
    <col min="7171" max="7424" width="9" style="9"/>
    <col min="7425" max="7425" width="38.625" style="9" customWidth="1"/>
    <col min="7426" max="7426" width="50.625" style="9" customWidth="1"/>
    <col min="7427" max="7680" width="9" style="9"/>
    <col min="7681" max="7681" width="38.625" style="9" customWidth="1"/>
    <col min="7682" max="7682" width="50.625" style="9" customWidth="1"/>
    <col min="7683" max="7936" width="9" style="9"/>
    <col min="7937" max="7937" width="38.625" style="9" customWidth="1"/>
    <col min="7938" max="7938" width="50.625" style="9" customWidth="1"/>
    <col min="7939" max="8192" width="9" style="9"/>
    <col min="8193" max="8193" width="38.625" style="9" customWidth="1"/>
    <col min="8194" max="8194" width="50.625" style="9" customWidth="1"/>
    <col min="8195" max="8448" width="9" style="9"/>
    <col min="8449" max="8449" width="38.625" style="9" customWidth="1"/>
    <col min="8450" max="8450" width="50.625" style="9" customWidth="1"/>
    <col min="8451" max="8704" width="9" style="9"/>
    <col min="8705" max="8705" width="38.625" style="9" customWidth="1"/>
    <col min="8706" max="8706" width="50.625" style="9" customWidth="1"/>
    <col min="8707" max="8960" width="9" style="9"/>
    <col min="8961" max="8961" width="38.625" style="9" customWidth="1"/>
    <col min="8962" max="8962" width="50.625" style="9" customWidth="1"/>
    <col min="8963" max="9216" width="9" style="9"/>
    <col min="9217" max="9217" width="38.625" style="9" customWidth="1"/>
    <col min="9218" max="9218" width="50.625" style="9" customWidth="1"/>
    <col min="9219" max="9472" width="9" style="9"/>
    <col min="9473" max="9473" width="38.625" style="9" customWidth="1"/>
    <col min="9474" max="9474" width="50.625" style="9" customWidth="1"/>
    <col min="9475" max="9728" width="9" style="9"/>
    <col min="9729" max="9729" width="38.625" style="9" customWidth="1"/>
    <col min="9730" max="9730" width="50.625" style="9" customWidth="1"/>
    <col min="9731" max="9984" width="9" style="9"/>
    <col min="9985" max="9985" width="38.625" style="9" customWidth="1"/>
    <col min="9986" max="9986" width="50.625" style="9" customWidth="1"/>
    <col min="9987" max="10240" width="9" style="9"/>
    <col min="10241" max="10241" width="38.625" style="9" customWidth="1"/>
    <col min="10242" max="10242" width="50.625" style="9" customWidth="1"/>
    <col min="10243" max="10496" width="9" style="9"/>
    <col min="10497" max="10497" width="38.625" style="9" customWidth="1"/>
    <col min="10498" max="10498" width="50.625" style="9" customWidth="1"/>
    <col min="10499" max="10752" width="9" style="9"/>
    <col min="10753" max="10753" width="38.625" style="9" customWidth="1"/>
    <col min="10754" max="10754" width="50.625" style="9" customWidth="1"/>
    <col min="10755" max="11008" width="9" style="9"/>
    <col min="11009" max="11009" width="38.625" style="9" customWidth="1"/>
    <col min="11010" max="11010" width="50.625" style="9" customWidth="1"/>
    <col min="11011" max="11264" width="9" style="9"/>
    <col min="11265" max="11265" width="38.625" style="9" customWidth="1"/>
    <col min="11266" max="11266" width="50.625" style="9" customWidth="1"/>
    <col min="11267" max="11520" width="9" style="9"/>
    <col min="11521" max="11521" width="38.625" style="9" customWidth="1"/>
    <col min="11522" max="11522" width="50.625" style="9" customWidth="1"/>
    <col min="11523" max="11776" width="9" style="9"/>
    <col min="11777" max="11777" width="38.625" style="9" customWidth="1"/>
    <col min="11778" max="11778" width="50.625" style="9" customWidth="1"/>
    <col min="11779" max="12032" width="9" style="9"/>
    <col min="12033" max="12033" width="38.625" style="9" customWidth="1"/>
    <col min="12034" max="12034" width="50.625" style="9" customWidth="1"/>
    <col min="12035" max="12288" width="9" style="9"/>
    <col min="12289" max="12289" width="38.625" style="9" customWidth="1"/>
    <col min="12290" max="12290" width="50.625" style="9" customWidth="1"/>
    <col min="12291" max="12544" width="9" style="9"/>
    <col min="12545" max="12545" width="38.625" style="9" customWidth="1"/>
    <col min="12546" max="12546" width="50.625" style="9" customWidth="1"/>
    <col min="12547" max="12800" width="9" style="9"/>
    <col min="12801" max="12801" width="38.625" style="9" customWidth="1"/>
    <col min="12802" max="12802" width="50.625" style="9" customWidth="1"/>
    <col min="12803" max="13056" width="9" style="9"/>
    <col min="13057" max="13057" width="38.625" style="9" customWidth="1"/>
    <col min="13058" max="13058" width="50.625" style="9" customWidth="1"/>
    <col min="13059" max="13312" width="9" style="9"/>
    <col min="13313" max="13313" width="38.625" style="9" customWidth="1"/>
    <col min="13314" max="13314" width="50.625" style="9" customWidth="1"/>
    <col min="13315" max="13568" width="9" style="9"/>
    <col min="13569" max="13569" width="38.625" style="9" customWidth="1"/>
    <col min="13570" max="13570" width="50.625" style="9" customWidth="1"/>
    <col min="13571" max="13824" width="9" style="9"/>
    <col min="13825" max="13825" width="38.625" style="9" customWidth="1"/>
    <col min="13826" max="13826" width="50.625" style="9" customWidth="1"/>
    <col min="13827" max="14080" width="9" style="9"/>
    <col min="14081" max="14081" width="38.625" style="9" customWidth="1"/>
    <col min="14082" max="14082" width="50.625" style="9" customWidth="1"/>
    <col min="14083" max="14336" width="9" style="9"/>
    <col min="14337" max="14337" width="38.625" style="9" customWidth="1"/>
    <col min="14338" max="14338" width="50.625" style="9" customWidth="1"/>
    <col min="14339" max="14592" width="9" style="9"/>
    <col min="14593" max="14593" width="38.625" style="9" customWidth="1"/>
    <col min="14594" max="14594" width="50.625" style="9" customWidth="1"/>
    <col min="14595" max="14848" width="9" style="9"/>
    <col min="14849" max="14849" width="38.625" style="9" customWidth="1"/>
    <col min="14850" max="14850" width="50.625" style="9" customWidth="1"/>
    <col min="14851" max="15104" width="9" style="9"/>
    <col min="15105" max="15105" width="38.625" style="9" customWidth="1"/>
    <col min="15106" max="15106" width="50.625" style="9" customWidth="1"/>
    <col min="15107" max="15360" width="9" style="9"/>
    <col min="15361" max="15361" width="38.625" style="9" customWidth="1"/>
    <col min="15362" max="15362" width="50.625" style="9" customWidth="1"/>
    <col min="15363" max="15616" width="9" style="9"/>
    <col min="15617" max="15617" width="38.625" style="9" customWidth="1"/>
    <col min="15618" max="15618" width="50.625" style="9" customWidth="1"/>
    <col min="15619" max="15872" width="9" style="9"/>
    <col min="15873" max="15873" width="38.625" style="9" customWidth="1"/>
    <col min="15874" max="15874" width="50.625" style="9" customWidth="1"/>
    <col min="15875" max="16128" width="9" style="9"/>
    <col min="16129" max="16129" width="38.625" style="9" customWidth="1"/>
    <col min="16130" max="16130" width="50.625" style="9" customWidth="1"/>
    <col min="16131" max="16384" width="9" style="9"/>
  </cols>
  <sheetData>
    <row r="1" spans="1:2">
      <c r="A1" s="29" t="s">
        <v>15592</v>
      </c>
      <c r="B1" s="20"/>
    </row>
    <row r="2" spans="1:2">
      <c r="A2" s="21" t="s">
        <v>15591</v>
      </c>
      <c r="B2" s="21"/>
    </row>
    <row r="3" spans="1:2">
      <c r="A3" s="22"/>
      <c r="B3" s="22"/>
    </row>
    <row r="4" spans="1:2">
      <c r="A4" s="23" t="s">
        <v>15593</v>
      </c>
      <c r="B4" s="26" t="s">
        <v>15594</v>
      </c>
    </row>
    <row r="5" spans="1:2">
      <c r="A5" s="21"/>
      <c r="B5" s="21"/>
    </row>
    <row r="6" spans="1:2">
      <c r="A6" s="22" t="s">
        <v>4388</v>
      </c>
      <c r="B6" s="22"/>
    </row>
    <row r="7" spans="1:2">
      <c r="A7" s="23"/>
      <c r="B7" s="26"/>
    </row>
    <row r="8" spans="1:2">
      <c r="A8" s="24" t="s">
        <v>4389</v>
      </c>
      <c r="B8" s="24" t="s">
        <v>4390</v>
      </c>
    </row>
    <row r="9" spans="1:2">
      <c r="A9" s="27" t="s">
        <v>4391</v>
      </c>
      <c r="B9" s="22" t="s">
        <v>4392</v>
      </c>
    </row>
    <row r="10" spans="1:2">
      <c r="A10" s="22" t="s">
        <v>4393</v>
      </c>
      <c r="B10" s="22" t="s">
        <v>4394</v>
      </c>
    </row>
    <row r="11" spans="1:2">
      <c r="A11" s="24" t="s">
        <v>4395</v>
      </c>
      <c r="B11" s="24" t="s">
        <v>4396</v>
      </c>
    </row>
    <row r="12" spans="1:2">
      <c r="A12" s="24" t="s">
        <v>4397</v>
      </c>
      <c r="B12" s="24" t="s">
        <v>4398</v>
      </c>
    </row>
    <row r="13" spans="1:2">
      <c r="A13" s="24"/>
      <c r="B13" s="24"/>
    </row>
    <row r="14" spans="1:2">
      <c r="A14" s="24" t="s">
        <v>4399</v>
      </c>
      <c r="B14" s="24"/>
    </row>
    <row r="15" spans="1:2">
      <c r="A15" s="24"/>
      <c r="B15" s="24"/>
    </row>
    <row r="16" spans="1:2">
      <c r="A16" s="24" t="s">
        <v>4400</v>
      </c>
      <c r="B16" s="24" t="s">
        <v>4401</v>
      </c>
    </row>
    <row r="17" spans="1:2">
      <c r="A17" s="24" t="s">
        <v>4402</v>
      </c>
      <c r="B17" s="24" t="s">
        <v>4403</v>
      </c>
    </row>
    <row r="18" spans="1:2">
      <c r="A18" s="24" t="s">
        <v>4404</v>
      </c>
      <c r="B18" s="24" t="s">
        <v>4405</v>
      </c>
    </row>
    <row r="19" spans="1:2">
      <c r="A19" s="24" t="s">
        <v>4406</v>
      </c>
      <c r="B19" s="24" t="s">
        <v>4407</v>
      </c>
    </row>
    <row r="20" spans="1:2">
      <c r="A20" s="24" t="s">
        <v>4408</v>
      </c>
      <c r="B20" s="24" t="s">
        <v>4409</v>
      </c>
    </row>
    <row r="21" spans="1:2">
      <c r="A21" s="28" t="s">
        <v>15562</v>
      </c>
      <c r="B21" s="24" t="s">
        <v>4410</v>
      </c>
    </row>
    <row r="22" spans="1:2">
      <c r="A22" s="22" t="s">
        <v>4411</v>
      </c>
      <c r="B22" s="22" t="s">
        <v>4412</v>
      </c>
    </row>
    <row r="23" spans="1:2">
      <c r="A23" s="24" t="s">
        <v>4413</v>
      </c>
      <c r="B23" s="24" t="s">
        <v>4414</v>
      </c>
    </row>
    <row r="24" spans="1:2">
      <c r="A24" s="24" t="s">
        <v>4415</v>
      </c>
      <c r="B24" s="24" t="s">
        <v>4416</v>
      </c>
    </row>
    <row r="25" spans="1:2">
      <c r="A25" s="24" t="s">
        <v>4417</v>
      </c>
      <c r="B25" s="24" t="s">
        <v>4418</v>
      </c>
    </row>
    <row r="26" spans="1:2">
      <c r="A26" s="24" t="s">
        <v>4419</v>
      </c>
      <c r="B26" s="24" t="s">
        <v>4420</v>
      </c>
    </row>
    <row r="27" spans="1:2">
      <c r="A27" s="24" t="s">
        <v>4421</v>
      </c>
      <c r="B27" s="24" t="s">
        <v>4422</v>
      </c>
    </row>
    <row r="28" spans="1:2">
      <c r="A28" s="24" t="s">
        <v>4423</v>
      </c>
      <c r="B28" s="24" t="s">
        <v>4424</v>
      </c>
    </row>
    <row r="29" spans="1:2">
      <c r="A29" s="24" t="s">
        <v>4425</v>
      </c>
      <c r="B29" s="24" t="s">
        <v>4426</v>
      </c>
    </row>
    <row r="30" spans="1:2">
      <c r="A30" s="24" t="s">
        <v>4427</v>
      </c>
      <c r="B30" s="24" t="s">
        <v>4428</v>
      </c>
    </row>
    <row r="31" spans="1:2">
      <c r="A31" s="24" t="s">
        <v>4429</v>
      </c>
      <c r="B31" s="24" t="s">
        <v>4430</v>
      </c>
    </row>
    <row r="32" spans="1:2">
      <c r="A32" s="24" t="s">
        <v>508</v>
      </c>
      <c r="B32" s="24" t="s">
        <v>4431</v>
      </c>
    </row>
    <row r="33" spans="1:2">
      <c r="A33" s="24" t="s">
        <v>4432</v>
      </c>
      <c r="B33" s="24" t="s">
        <v>4433</v>
      </c>
    </row>
    <row r="34" spans="1:2">
      <c r="A34" s="24" t="s">
        <v>4434</v>
      </c>
      <c r="B34" s="24" t="s">
        <v>4435</v>
      </c>
    </row>
    <row r="35" spans="1:2">
      <c r="A35" s="24" t="s">
        <v>4436</v>
      </c>
      <c r="B35" s="24" t="s">
        <v>4437</v>
      </c>
    </row>
    <row r="36" spans="1:2">
      <c r="A36" s="24" t="s">
        <v>4438</v>
      </c>
      <c r="B36" s="24" t="s">
        <v>4439</v>
      </c>
    </row>
    <row r="37" spans="1:2">
      <c r="A37" s="24" t="s">
        <v>4440</v>
      </c>
      <c r="B37" s="24" t="s">
        <v>4441</v>
      </c>
    </row>
    <row r="38" spans="1:2">
      <c r="A38" s="24" t="s">
        <v>4442</v>
      </c>
      <c r="B38" s="24" t="s">
        <v>4443</v>
      </c>
    </row>
    <row r="39" spans="1:2">
      <c r="A39" s="24" t="s">
        <v>4444</v>
      </c>
      <c r="B39" s="24" t="s">
        <v>4445</v>
      </c>
    </row>
    <row r="40" spans="1:2">
      <c r="A40" s="24" t="s">
        <v>4446</v>
      </c>
      <c r="B40" s="24" t="s">
        <v>4447</v>
      </c>
    </row>
    <row r="41" spans="1:2">
      <c r="A41" s="24" t="s">
        <v>4448</v>
      </c>
      <c r="B41" s="24" t="s">
        <v>4449</v>
      </c>
    </row>
    <row r="42" spans="1:2">
      <c r="A42" s="24" t="s">
        <v>4450</v>
      </c>
      <c r="B42" s="24" t="s">
        <v>4451</v>
      </c>
    </row>
    <row r="43" spans="1:2">
      <c r="A43" s="24" t="s">
        <v>4452</v>
      </c>
      <c r="B43" s="24" t="s">
        <v>4453</v>
      </c>
    </row>
    <row r="44" spans="1:2">
      <c r="A44" s="24"/>
      <c r="B44" s="24"/>
    </row>
    <row r="45" spans="1:2">
      <c r="A45" s="24" t="s">
        <v>4454</v>
      </c>
      <c r="B45" s="24"/>
    </row>
    <row r="46" spans="1:2">
      <c r="A46" s="24"/>
      <c r="B46" s="24"/>
    </row>
    <row r="47" spans="1:2">
      <c r="A47" s="24" t="s">
        <v>4455</v>
      </c>
      <c r="B47" s="24" t="s">
        <v>4456</v>
      </c>
    </row>
    <row r="48" spans="1:2">
      <c r="A48" s="24" t="s">
        <v>4457</v>
      </c>
      <c r="B48" s="24" t="s">
        <v>4458</v>
      </c>
    </row>
    <row r="49" spans="1:2">
      <c r="A49" s="24" t="s">
        <v>4459</v>
      </c>
      <c r="B49" s="24" t="s">
        <v>4460</v>
      </c>
    </row>
    <row r="50" spans="1:2">
      <c r="A50" s="24" t="s">
        <v>4461</v>
      </c>
      <c r="B50" s="24" t="s">
        <v>4462</v>
      </c>
    </row>
    <row r="51" spans="1:2">
      <c r="A51" s="24" t="s">
        <v>4463</v>
      </c>
      <c r="B51" s="24" t="s">
        <v>4464</v>
      </c>
    </row>
    <row r="52" spans="1:2">
      <c r="A52" s="24" t="s">
        <v>4465</v>
      </c>
      <c r="B52" s="24" t="s">
        <v>4466</v>
      </c>
    </row>
    <row r="53" spans="1:2">
      <c r="A53" s="24" t="s">
        <v>4467</v>
      </c>
      <c r="B53" s="24" t="s">
        <v>4468</v>
      </c>
    </row>
    <row r="54" spans="1:2">
      <c r="A54" s="24" t="s">
        <v>4469</v>
      </c>
      <c r="B54" s="24" t="s">
        <v>4470</v>
      </c>
    </row>
    <row r="55" spans="1:2">
      <c r="A55" s="27" t="s">
        <v>4471</v>
      </c>
      <c r="B55" s="24" t="s">
        <v>4472</v>
      </c>
    </row>
    <row r="56" spans="1:2">
      <c r="A56" s="22" t="s">
        <v>4473</v>
      </c>
      <c r="B56" s="22" t="s">
        <v>4474</v>
      </c>
    </row>
    <row r="57" spans="1:2">
      <c r="A57" s="24" t="s">
        <v>4475</v>
      </c>
      <c r="B57" s="24" t="s">
        <v>4476</v>
      </c>
    </row>
    <row r="58" spans="1:2">
      <c r="A58" s="24" t="s">
        <v>4477</v>
      </c>
      <c r="B58" s="24" t="s">
        <v>4478</v>
      </c>
    </row>
    <row r="59" spans="1:2">
      <c r="A59" s="24" t="s">
        <v>4479</v>
      </c>
      <c r="B59" s="24" t="s">
        <v>4480</v>
      </c>
    </row>
    <row r="60" spans="1:2">
      <c r="A60" s="24" t="s">
        <v>4481</v>
      </c>
      <c r="B60" s="24" t="s">
        <v>4482</v>
      </c>
    </row>
    <row r="61" spans="1:2">
      <c r="A61" s="24" t="s">
        <v>4483</v>
      </c>
      <c r="B61" s="24" t="s">
        <v>4484</v>
      </c>
    </row>
    <row r="62" spans="1:2">
      <c r="A62" s="24" t="s">
        <v>4485</v>
      </c>
      <c r="B62" s="24" t="s">
        <v>4486</v>
      </c>
    </row>
    <row r="63" spans="1:2">
      <c r="A63" s="24" t="s">
        <v>4487</v>
      </c>
      <c r="B63" s="24" t="s">
        <v>4488</v>
      </c>
    </row>
    <row r="64" spans="1:2">
      <c r="A64" s="24" t="s">
        <v>4489</v>
      </c>
      <c r="B64" s="24" t="s">
        <v>4490</v>
      </c>
    </row>
    <row r="65" spans="1:2">
      <c r="A65" s="24" t="s">
        <v>4491</v>
      </c>
      <c r="B65" s="24" t="s">
        <v>4492</v>
      </c>
    </row>
    <row r="66" spans="1:2">
      <c r="A66" s="24" t="s">
        <v>4493</v>
      </c>
      <c r="B66" s="24" t="s">
        <v>4494</v>
      </c>
    </row>
    <row r="67" spans="1:2">
      <c r="A67" s="24" t="s">
        <v>4495</v>
      </c>
      <c r="B67" s="24" t="s">
        <v>4496</v>
      </c>
    </row>
    <row r="68" spans="1:2">
      <c r="A68" s="24" t="s">
        <v>4497</v>
      </c>
      <c r="B68" s="24" t="s">
        <v>4498</v>
      </c>
    </row>
    <row r="69" spans="1:2">
      <c r="A69" s="24" t="s">
        <v>4499</v>
      </c>
      <c r="B69" s="24" t="s">
        <v>4500</v>
      </c>
    </row>
    <row r="70" spans="1:2">
      <c r="A70" s="24" t="s">
        <v>4501</v>
      </c>
      <c r="B70" s="24" t="s">
        <v>4502</v>
      </c>
    </row>
    <row r="71" spans="1:2">
      <c r="A71" s="24" t="s">
        <v>4503</v>
      </c>
      <c r="B71" s="24" t="s">
        <v>4504</v>
      </c>
    </row>
    <row r="72" spans="1:2">
      <c r="A72" s="24" t="s">
        <v>4505</v>
      </c>
      <c r="B72" s="24" t="s">
        <v>4506</v>
      </c>
    </row>
    <row r="73" spans="1:2">
      <c r="A73" s="24" t="s">
        <v>4507</v>
      </c>
      <c r="B73" s="24" t="s">
        <v>4508</v>
      </c>
    </row>
    <row r="74" spans="1:2">
      <c r="A74" s="24" t="s">
        <v>4509</v>
      </c>
      <c r="B74" s="24" t="s">
        <v>4510</v>
      </c>
    </row>
    <row r="75" spans="1:2">
      <c r="A75" s="24" t="s">
        <v>4511</v>
      </c>
      <c r="B75" s="24" t="s">
        <v>4512</v>
      </c>
    </row>
    <row r="76" spans="1:2">
      <c r="A76" s="24" t="s">
        <v>4513</v>
      </c>
      <c r="B76" s="24" t="s">
        <v>4514</v>
      </c>
    </row>
    <row r="77" spans="1:2">
      <c r="A77" s="24" t="s">
        <v>4515</v>
      </c>
      <c r="B77" s="24" t="s">
        <v>4516</v>
      </c>
    </row>
    <row r="78" spans="1:2">
      <c r="A78" s="24" t="s">
        <v>4517</v>
      </c>
      <c r="B78" s="24" t="s">
        <v>4518</v>
      </c>
    </row>
    <row r="79" spans="1:2">
      <c r="A79" s="24" t="s">
        <v>4519</v>
      </c>
      <c r="B79" s="24" t="s">
        <v>4520</v>
      </c>
    </row>
    <row r="80" spans="1:2">
      <c r="A80" s="24" t="s">
        <v>4521</v>
      </c>
      <c r="B80" s="24" t="s">
        <v>4522</v>
      </c>
    </row>
    <row r="81" spans="1:2">
      <c r="A81" s="24" t="s">
        <v>4523</v>
      </c>
      <c r="B81" s="24" t="s">
        <v>4524</v>
      </c>
    </row>
    <row r="82" spans="1:2">
      <c r="A82" s="24" t="s">
        <v>4525</v>
      </c>
      <c r="B82" s="24" t="s">
        <v>4526</v>
      </c>
    </row>
    <row r="83" spans="1:2">
      <c r="A83" s="24" t="s">
        <v>4527</v>
      </c>
      <c r="B83" s="24" t="s">
        <v>4528</v>
      </c>
    </row>
    <row r="84" spans="1:2">
      <c r="A84" s="24" t="s">
        <v>4529</v>
      </c>
      <c r="B84" s="24" t="s">
        <v>4530</v>
      </c>
    </row>
    <row r="85" spans="1:2">
      <c r="A85" s="24" t="s">
        <v>4531</v>
      </c>
      <c r="B85" s="24" t="s">
        <v>4532</v>
      </c>
    </row>
    <row r="86" spans="1:2">
      <c r="A86" s="24" t="s">
        <v>4533</v>
      </c>
      <c r="B86" s="24" t="s">
        <v>4534</v>
      </c>
    </row>
    <row r="87" spans="1:2">
      <c r="A87" s="24" t="s">
        <v>4535</v>
      </c>
      <c r="B87" s="24" t="s">
        <v>4536</v>
      </c>
    </row>
    <row r="88" spans="1:2">
      <c r="A88" s="24" t="s">
        <v>4537</v>
      </c>
      <c r="B88" s="24" t="s">
        <v>4538</v>
      </c>
    </row>
    <row r="89" spans="1:2">
      <c r="A89" s="24" t="s">
        <v>4539</v>
      </c>
      <c r="B89" s="24" t="s">
        <v>4540</v>
      </c>
    </row>
    <row r="90" spans="1:2">
      <c r="A90" s="24" t="s">
        <v>4541</v>
      </c>
      <c r="B90" s="24" t="s">
        <v>4542</v>
      </c>
    </row>
    <row r="91" spans="1:2">
      <c r="A91" s="24" t="s">
        <v>4543</v>
      </c>
      <c r="B91" s="24" t="s">
        <v>4544</v>
      </c>
    </row>
    <row r="92" spans="1:2">
      <c r="A92" s="24" t="s">
        <v>4545</v>
      </c>
      <c r="B92" s="24" t="s">
        <v>4546</v>
      </c>
    </row>
    <row r="93" spans="1:2">
      <c r="A93" s="24" t="s">
        <v>4547</v>
      </c>
      <c r="B93" s="24" t="s">
        <v>4548</v>
      </c>
    </row>
    <row r="94" spans="1:2">
      <c r="A94" s="24" t="s">
        <v>4549</v>
      </c>
      <c r="B94" s="24" t="s">
        <v>4550</v>
      </c>
    </row>
    <row r="95" spans="1:2">
      <c r="A95" s="24" t="s">
        <v>4551</v>
      </c>
      <c r="B95" s="24" t="s">
        <v>4552</v>
      </c>
    </row>
    <row r="96" spans="1:2">
      <c r="A96" s="24" t="s">
        <v>4553</v>
      </c>
      <c r="B96" s="24" t="s">
        <v>4554</v>
      </c>
    </row>
    <row r="97" spans="1:2">
      <c r="A97" s="24" t="s">
        <v>4555</v>
      </c>
      <c r="B97" s="24" t="s">
        <v>4556</v>
      </c>
    </row>
    <row r="98" spans="1:2">
      <c r="A98" s="24" t="s">
        <v>4557</v>
      </c>
      <c r="B98" s="24" t="s">
        <v>4558</v>
      </c>
    </row>
    <row r="99" spans="1:2">
      <c r="A99" s="24" t="s">
        <v>4559</v>
      </c>
      <c r="B99" s="24" t="s">
        <v>4560</v>
      </c>
    </row>
    <row r="100" spans="1:2">
      <c r="A100" s="24" t="s">
        <v>4561</v>
      </c>
      <c r="B100" s="24" t="s">
        <v>4562</v>
      </c>
    </row>
    <row r="101" spans="1:2">
      <c r="A101" s="24" t="s">
        <v>4563</v>
      </c>
      <c r="B101" s="24" t="s">
        <v>4564</v>
      </c>
    </row>
    <row r="102" spans="1:2">
      <c r="A102" s="24" t="s">
        <v>4565</v>
      </c>
      <c r="B102" s="24" t="s">
        <v>4566</v>
      </c>
    </row>
    <row r="103" spans="1:2">
      <c r="A103" s="24" t="s">
        <v>4567</v>
      </c>
      <c r="B103" s="24" t="s">
        <v>4568</v>
      </c>
    </row>
    <row r="104" spans="1:2">
      <c r="A104" s="24" t="s">
        <v>4569</v>
      </c>
      <c r="B104" s="24" t="s">
        <v>4570</v>
      </c>
    </row>
    <row r="105" spans="1:2">
      <c r="A105" s="24" t="s">
        <v>4571</v>
      </c>
      <c r="B105" s="24" t="s">
        <v>4572</v>
      </c>
    </row>
    <row r="106" spans="1:2">
      <c r="A106" s="24" t="s">
        <v>4573</v>
      </c>
      <c r="B106" s="24" t="s">
        <v>4574</v>
      </c>
    </row>
    <row r="107" spans="1:2">
      <c r="A107" s="24" t="s">
        <v>4575</v>
      </c>
      <c r="B107" s="24" t="s">
        <v>4576</v>
      </c>
    </row>
    <row r="108" spans="1:2">
      <c r="A108" s="24" t="s">
        <v>4577</v>
      </c>
      <c r="B108" s="24" t="s">
        <v>4578</v>
      </c>
    </row>
    <row r="109" spans="1:2">
      <c r="A109" s="24" t="s">
        <v>4579</v>
      </c>
      <c r="B109" s="24" t="s">
        <v>4580</v>
      </c>
    </row>
    <row r="110" spans="1:2">
      <c r="A110" s="24" t="s">
        <v>4581</v>
      </c>
      <c r="B110" s="24" t="s">
        <v>4582</v>
      </c>
    </row>
    <row r="111" spans="1:2">
      <c r="A111" s="24" t="s">
        <v>4583</v>
      </c>
      <c r="B111" s="24" t="s">
        <v>4584</v>
      </c>
    </row>
    <row r="112" spans="1:2">
      <c r="A112" s="24" t="s">
        <v>4585</v>
      </c>
      <c r="B112" s="24" t="s">
        <v>4586</v>
      </c>
    </row>
    <row r="113" spans="1:2">
      <c r="A113" s="24" t="s">
        <v>4587</v>
      </c>
      <c r="B113" s="24" t="s">
        <v>4588</v>
      </c>
    </row>
    <row r="114" spans="1:2">
      <c r="A114" s="24" t="s">
        <v>4589</v>
      </c>
      <c r="B114" s="24" t="s">
        <v>4590</v>
      </c>
    </row>
    <row r="115" spans="1:2">
      <c r="A115" s="24" t="s">
        <v>4591</v>
      </c>
      <c r="B115" s="24" t="s">
        <v>4592</v>
      </c>
    </row>
    <row r="116" spans="1:2">
      <c r="A116" s="24" t="s">
        <v>4593</v>
      </c>
      <c r="B116" s="24" t="s">
        <v>4594</v>
      </c>
    </row>
    <row r="117" spans="1:2">
      <c r="A117" s="24" t="s">
        <v>4595</v>
      </c>
      <c r="B117" s="24" t="s">
        <v>4596</v>
      </c>
    </row>
    <row r="118" spans="1:2">
      <c r="A118" s="24" t="s">
        <v>4597</v>
      </c>
      <c r="B118" s="24" t="s">
        <v>4598</v>
      </c>
    </row>
    <row r="119" spans="1:2">
      <c r="A119" s="24" t="s">
        <v>4599</v>
      </c>
      <c r="B119" s="24" t="s">
        <v>4600</v>
      </c>
    </row>
    <row r="120" spans="1:2">
      <c r="A120" s="24" t="s">
        <v>4601</v>
      </c>
      <c r="B120" s="24" t="s">
        <v>4602</v>
      </c>
    </row>
    <row r="121" spans="1:2">
      <c r="A121" s="24" t="s">
        <v>4603</v>
      </c>
      <c r="B121" s="24" t="s">
        <v>4604</v>
      </c>
    </row>
    <row r="122" spans="1:2">
      <c r="A122" s="24" t="s">
        <v>4605</v>
      </c>
      <c r="B122" s="24" t="s">
        <v>4542</v>
      </c>
    </row>
    <row r="123" spans="1:2">
      <c r="A123" s="24" t="s">
        <v>4606</v>
      </c>
      <c r="B123" s="24" t="s">
        <v>4607</v>
      </c>
    </row>
    <row r="124" spans="1:2">
      <c r="A124" s="24" t="s">
        <v>4608</v>
      </c>
      <c r="B124" s="24" t="s">
        <v>4458</v>
      </c>
    </row>
    <row r="125" spans="1:2">
      <c r="A125" s="24" t="s">
        <v>4609</v>
      </c>
      <c r="B125" s="24" t="s">
        <v>4610</v>
      </c>
    </row>
    <row r="126" spans="1:2">
      <c r="A126" s="24" t="s">
        <v>4611</v>
      </c>
      <c r="B126" s="24" t="s">
        <v>4612</v>
      </c>
    </row>
    <row r="127" spans="1:2">
      <c r="A127" s="24" t="s">
        <v>4613</v>
      </c>
      <c r="B127" s="24" t="s">
        <v>4614</v>
      </c>
    </row>
    <row r="128" spans="1:2">
      <c r="A128" s="24" t="s">
        <v>4615</v>
      </c>
      <c r="B128" s="24" t="s">
        <v>4616</v>
      </c>
    </row>
    <row r="129" spans="1:2">
      <c r="A129" s="24" t="s">
        <v>4617</v>
      </c>
      <c r="B129" s="24" t="s">
        <v>4618</v>
      </c>
    </row>
    <row r="130" spans="1:2">
      <c r="A130" s="24" t="s">
        <v>4619</v>
      </c>
      <c r="B130" s="24" t="s">
        <v>4620</v>
      </c>
    </row>
    <row r="131" spans="1:2">
      <c r="A131" s="24" t="s">
        <v>4621</v>
      </c>
      <c r="B131" s="24" t="s">
        <v>4622</v>
      </c>
    </row>
    <row r="132" spans="1:2">
      <c r="A132" s="24" t="s">
        <v>4623</v>
      </c>
      <c r="B132" s="24" t="s">
        <v>4624</v>
      </c>
    </row>
    <row r="133" spans="1:2">
      <c r="A133" s="24" t="s">
        <v>4625</v>
      </c>
      <c r="B133" s="24" t="s">
        <v>4626</v>
      </c>
    </row>
    <row r="134" spans="1:2">
      <c r="A134" s="24" t="s">
        <v>4627</v>
      </c>
      <c r="B134" s="24" t="s">
        <v>4628</v>
      </c>
    </row>
    <row r="135" spans="1:2">
      <c r="A135" s="24" t="s">
        <v>4629</v>
      </c>
      <c r="B135" s="24" t="s">
        <v>4630</v>
      </c>
    </row>
    <row r="136" spans="1:2">
      <c r="A136" s="24" t="s">
        <v>4631</v>
      </c>
      <c r="B136" s="24" t="s">
        <v>4632</v>
      </c>
    </row>
    <row r="137" spans="1:2">
      <c r="A137" s="24" t="s">
        <v>4633</v>
      </c>
      <c r="B137" s="24" t="s">
        <v>4634</v>
      </c>
    </row>
    <row r="138" spans="1:2">
      <c r="A138" s="24" t="s">
        <v>4635</v>
      </c>
      <c r="B138" s="24" t="s">
        <v>4636</v>
      </c>
    </row>
    <row r="139" spans="1:2">
      <c r="A139" s="24" t="s">
        <v>4637</v>
      </c>
      <c r="B139" s="24" t="s">
        <v>4638</v>
      </c>
    </row>
    <row r="140" spans="1:2">
      <c r="A140" s="24"/>
      <c r="B140" s="24"/>
    </row>
    <row r="141" spans="1:2">
      <c r="A141" s="24" t="s">
        <v>4639</v>
      </c>
      <c r="B141" s="24"/>
    </row>
    <row r="142" spans="1:2">
      <c r="A142" s="24"/>
      <c r="B142" s="24"/>
    </row>
    <row r="143" spans="1:2">
      <c r="A143" s="24" t="s">
        <v>4640</v>
      </c>
      <c r="B143" s="24" t="s">
        <v>4641</v>
      </c>
    </row>
    <row r="144" spans="1:2">
      <c r="A144" s="24" t="s">
        <v>4642</v>
      </c>
      <c r="B144" s="24" t="s">
        <v>4643</v>
      </c>
    </row>
    <row r="145" spans="1:2" ht="31.5">
      <c r="A145" s="24" t="s">
        <v>4644</v>
      </c>
      <c r="B145" s="24" t="s">
        <v>4645</v>
      </c>
    </row>
    <row r="146" spans="1:2">
      <c r="A146" s="24" t="s">
        <v>4646</v>
      </c>
      <c r="B146" s="24" t="s">
        <v>4647</v>
      </c>
    </row>
    <row r="147" spans="1:2">
      <c r="A147" s="24" t="s">
        <v>4648</v>
      </c>
      <c r="B147" s="24" t="s">
        <v>4649</v>
      </c>
    </row>
    <row r="148" spans="1:2">
      <c r="A148" s="24" t="s">
        <v>4650</v>
      </c>
      <c r="B148" s="24" t="s">
        <v>4651</v>
      </c>
    </row>
    <row r="149" spans="1:2">
      <c r="A149" s="24" t="s">
        <v>4652</v>
      </c>
      <c r="B149" s="24" t="s">
        <v>4653</v>
      </c>
    </row>
    <row r="150" spans="1:2">
      <c r="A150" s="24" t="s">
        <v>4654</v>
      </c>
      <c r="B150" s="24" t="s">
        <v>4655</v>
      </c>
    </row>
    <row r="151" spans="1:2">
      <c r="A151" s="24" t="s">
        <v>4656</v>
      </c>
      <c r="B151" s="24" t="s">
        <v>4657</v>
      </c>
    </row>
    <row r="152" spans="1:2">
      <c r="A152" s="27" t="s">
        <v>4658</v>
      </c>
      <c r="B152" s="24" t="s">
        <v>4659</v>
      </c>
    </row>
    <row r="153" spans="1:2">
      <c r="A153" s="22" t="s">
        <v>4660</v>
      </c>
      <c r="B153" s="22" t="s">
        <v>4661</v>
      </c>
    </row>
    <row r="154" spans="1:2">
      <c r="A154" s="24" t="s">
        <v>4662</v>
      </c>
      <c r="B154" s="24" t="s">
        <v>4663</v>
      </c>
    </row>
    <row r="155" spans="1:2">
      <c r="A155" s="24" t="s">
        <v>4664</v>
      </c>
      <c r="B155" s="24" t="s">
        <v>4665</v>
      </c>
    </row>
    <row r="156" spans="1:2">
      <c r="A156" s="24" t="s">
        <v>4666</v>
      </c>
      <c r="B156" s="24" t="s">
        <v>4667</v>
      </c>
    </row>
    <row r="157" spans="1:2">
      <c r="A157" s="24" t="s">
        <v>4668</v>
      </c>
      <c r="B157" s="24" t="s">
        <v>4669</v>
      </c>
    </row>
    <row r="158" spans="1:2">
      <c r="A158" s="24" t="s">
        <v>4670</v>
      </c>
      <c r="B158" s="24" t="s">
        <v>4671</v>
      </c>
    </row>
    <row r="159" spans="1:2">
      <c r="A159" s="24" t="s">
        <v>4672</v>
      </c>
      <c r="B159" s="24" t="s">
        <v>4673</v>
      </c>
    </row>
    <row r="160" spans="1:2">
      <c r="A160" s="24" t="s">
        <v>4674</v>
      </c>
      <c r="B160" s="24" t="s">
        <v>4675</v>
      </c>
    </row>
    <row r="161" spans="1:2">
      <c r="A161" s="24" t="s">
        <v>4676</v>
      </c>
      <c r="B161" s="24" t="s">
        <v>4677</v>
      </c>
    </row>
    <row r="162" spans="1:2">
      <c r="A162" s="24" t="s">
        <v>4678</v>
      </c>
      <c r="B162" s="24" t="s">
        <v>4679</v>
      </c>
    </row>
    <row r="163" spans="1:2">
      <c r="A163" s="24" t="s">
        <v>4680</v>
      </c>
      <c r="B163" s="24" t="s">
        <v>4681</v>
      </c>
    </row>
    <row r="164" spans="1:2">
      <c r="A164" s="24" t="s">
        <v>4682</v>
      </c>
      <c r="B164" s="24" t="s">
        <v>4683</v>
      </c>
    </row>
    <row r="165" spans="1:2">
      <c r="A165" s="24" t="s">
        <v>4684</v>
      </c>
      <c r="B165" s="24" t="s">
        <v>4685</v>
      </c>
    </row>
    <row r="166" spans="1:2">
      <c r="A166" s="24" t="s">
        <v>4686</v>
      </c>
      <c r="B166" s="24" t="s">
        <v>4687</v>
      </c>
    </row>
    <row r="167" spans="1:2">
      <c r="A167" s="24" t="s">
        <v>4688</v>
      </c>
      <c r="B167" s="24" t="s">
        <v>4689</v>
      </c>
    </row>
    <row r="168" spans="1:2">
      <c r="A168" s="24" t="s">
        <v>4690</v>
      </c>
      <c r="B168" s="24" t="s">
        <v>4691</v>
      </c>
    </row>
    <row r="169" spans="1:2">
      <c r="A169" s="24" t="s">
        <v>4692</v>
      </c>
      <c r="B169" s="24" t="s">
        <v>4693</v>
      </c>
    </row>
    <row r="170" spans="1:2">
      <c r="A170" s="24" t="s">
        <v>4694</v>
      </c>
      <c r="B170" s="24" t="s">
        <v>4695</v>
      </c>
    </row>
    <row r="171" spans="1:2">
      <c r="A171" s="24" t="s">
        <v>4696</v>
      </c>
      <c r="B171" s="24" t="s">
        <v>4697</v>
      </c>
    </row>
    <row r="172" spans="1:2">
      <c r="A172" s="24" t="s">
        <v>4698</v>
      </c>
      <c r="B172" s="24" t="s">
        <v>4699</v>
      </c>
    </row>
    <row r="173" spans="1:2">
      <c r="A173" s="24" t="s">
        <v>4700</v>
      </c>
      <c r="B173" s="24" t="s">
        <v>4701</v>
      </c>
    </row>
    <row r="174" spans="1:2">
      <c r="A174" s="24" t="s">
        <v>4702</v>
      </c>
      <c r="B174" s="24" t="s">
        <v>4703</v>
      </c>
    </row>
    <row r="175" spans="1:2">
      <c r="A175" s="24" t="s">
        <v>4704</v>
      </c>
      <c r="B175" s="24" t="s">
        <v>4705</v>
      </c>
    </row>
    <row r="176" spans="1:2">
      <c r="A176" s="24" t="s">
        <v>4706</v>
      </c>
      <c r="B176" s="24" t="s">
        <v>4707</v>
      </c>
    </row>
    <row r="177" spans="1:2">
      <c r="A177" s="24" t="s">
        <v>4708</v>
      </c>
      <c r="B177" s="24" t="s">
        <v>4709</v>
      </c>
    </row>
    <row r="178" spans="1:2">
      <c r="A178" s="24" t="s">
        <v>4710</v>
      </c>
      <c r="B178" s="24" t="s">
        <v>4711</v>
      </c>
    </row>
    <row r="179" spans="1:2">
      <c r="A179" s="24" t="s">
        <v>4712</v>
      </c>
      <c r="B179" s="24" t="s">
        <v>4713</v>
      </c>
    </row>
    <row r="180" spans="1:2">
      <c r="A180" s="24" t="s">
        <v>4714</v>
      </c>
      <c r="B180" s="24" t="s">
        <v>4715</v>
      </c>
    </row>
    <row r="181" spans="1:2">
      <c r="A181" s="24" t="s">
        <v>4716</v>
      </c>
      <c r="B181" s="24" t="s">
        <v>4717</v>
      </c>
    </row>
    <row r="182" spans="1:2">
      <c r="A182" s="24" t="s">
        <v>4718</v>
      </c>
      <c r="B182" s="24" t="s">
        <v>4719</v>
      </c>
    </row>
    <row r="183" spans="1:2">
      <c r="A183" s="24" t="s">
        <v>4720</v>
      </c>
      <c r="B183" s="24" t="s">
        <v>4721</v>
      </c>
    </row>
    <row r="184" spans="1:2">
      <c r="A184" s="24" t="s">
        <v>4722</v>
      </c>
      <c r="B184" s="24" t="s">
        <v>4723</v>
      </c>
    </row>
    <row r="185" spans="1:2">
      <c r="A185" s="24" t="s">
        <v>4724</v>
      </c>
      <c r="B185" s="24" t="s">
        <v>4725</v>
      </c>
    </row>
    <row r="186" spans="1:2">
      <c r="A186" s="24" t="s">
        <v>4726</v>
      </c>
      <c r="B186" s="24" t="s">
        <v>4727</v>
      </c>
    </row>
    <row r="187" spans="1:2">
      <c r="A187" s="24" t="s">
        <v>4728</v>
      </c>
      <c r="B187" s="24" t="s">
        <v>4729</v>
      </c>
    </row>
    <row r="188" spans="1:2">
      <c r="A188" s="24" t="s">
        <v>4730</v>
      </c>
      <c r="B188" s="24" t="s">
        <v>4731</v>
      </c>
    </row>
    <row r="189" spans="1:2">
      <c r="A189" s="24" t="s">
        <v>4732</v>
      </c>
      <c r="B189" s="24" t="s">
        <v>4733</v>
      </c>
    </row>
    <row r="190" spans="1:2">
      <c r="A190" s="24" t="s">
        <v>4734</v>
      </c>
      <c r="B190" s="24" t="s">
        <v>4735</v>
      </c>
    </row>
    <row r="191" spans="1:2">
      <c r="A191" s="24" t="s">
        <v>4736</v>
      </c>
      <c r="B191" s="24" t="s">
        <v>4737</v>
      </c>
    </row>
    <row r="192" spans="1:2">
      <c r="A192" s="24" t="s">
        <v>4738</v>
      </c>
      <c r="B192" s="24" t="s">
        <v>4739</v>
      </c>
    </row>
    <row r="193" spans="1:2">
      <c r="A193" s="24" t="s">
        <v>4740</v>
      </c>
      <c r="B193" s="24" t="s">
        <v>4741</v>
      </c>
    </row>
    <row r="194" spans="1:2">
      <c r="A194" s="24" t="s">
        <v>4742</v>
      </c>
      <c r="B194" s="24" t="s">
        <v>4743</v>
      </c>
    </row>
    <row r="195" spans="1:2">
      <c r="A195" s="24" t="s">
        <v>4744</v>
      </c>
      <c r="B195" s="24" t="s">
        <v>4745</v>
      </c>
    </row>
    <row r="196" spans="1:2">
      <c r="A196" s="24" t="s">
        <v>4746</v>
      </c>
      <c r="B196" s="24" t="s">
        <v>4745</v>
      </c>
    </row>
    <row r="197" spans="1:2">
      <c r="A197" s="24" t="s">
        <v>4747</v>
      </c>
      <c r="B197" s="24" t="s">
        <v>4748</v>
      </c>
    </row>
    <row r="198" spans="1:2">
      <c r="A198" s="24" t="s">
        <v>4749</v>
      </c>
      <c r="B198" s="24" t="s">
        <v>4750</v>
      </c>
    </row>
    <row r="199" spans="1:2">
      <c r="A199" s="24" t="s">
        <v>4751</v>
      </c>
      <c r="B199" s="24" t="s">
        <v>4752</v>
      </c>
    </row>
    <row r="200" spans="1:2">
      <c r="A200" s="24" t="s">
        <v>4753</v>
      </c>
      <c r="B200" s="24" t="s">
        <v>4754</v>
      </c>
    </row>
    <row r="201" spans="1:2">
      <c r="A201" s="24" t="s">
        <v>4755</v>
      </c>
      <c r="B201" s="24" t="s">
        <v>4756</v>
      </c>
    </row>
    <row r="202" spans="1:2">
      <c r="A202" s="24" t="s">
        <v>4757</v>
      </c>
      <c r="B202" s="24" t="s">
        <v>4758</v>
      </c>
    </row>
    <row r="203" spans="1:2">
      <c r="A203" s="24" t="s">
        <v>4759</v>
      </c>
      <c r="B203" s="24" t="s">
        <v>4760</v>
      </c>
    </row>
    <row r="204" spans="1:2">
      <c r="A204" s="24" t="s">
        <v>4761</v>
      </c>
      <c r="B204" s="24" t="s">
        <v>4762</v>
      </c>
    </row>
    <row r="205" spans="1:2">
      <c r="A205" s="24" t="s">
        <v>4763</v>
      </c>
      <c r="B205" s="24" t="s">
        <v>4764</v>
      </c>
    </row>
    <row r="206" spans="1:2">
      <c r="A206" s="24" t="s">
        <v>4765</v>
      </c>
      <c r="B206" s="24" t="s">
        <v>4766</v>
      </c>
    </row>
    <row r="207" spans="1:2">
      <c r="A207" s="24" t="s">
        <v>4767</v>
      </c>
      <c r="B207" s="24" t="s">
        <v>4768</v>
      </c>
    </row>
    <row r="208" spans="1:2">
      <c r="A208" s="24" t="s">
        <v>4769</v>
      </c>
      <c r="B208" s="24" t="s">
        <v>4770</v>
      </c>
    </row>
    <row r="209" spans="1:2">
      <c r="A209" s="24" t="s">
        <v>4771</v>
      </c>
      <c r="B209" s="24" t="s">
        <v>4772</v>
      </c>
    </row>
    <row r="210" spans="1:2">
      <c r="A210" s="24" t="s">
        <v>4773</v>
      </c>
      <c r="B210" s="24" t="s">
        <v>4774</v>
      </c>
    </row>
    <row r="211" spans="1:2">
      <c r="A211" s="24" t="s">
        <v>4775</v>
      </c>
      <c r="B211" s="24" t="s">
        <v>4776</v>
      </c>
    </row>
    <row r="212" spans="1:2">
      <c r="A212" s="24" t="s">
        <v>4777</v>
      </c>
      <c r="B212" s="24" t="s">
        <v>4778</v>
      </c>
    </row>
    <row r="213" spans="1:2">
      <c r="A213" s="24" t="s">
        <v>4779</v>
      </c>
      <c r="B213" s="24" t="s">
        <v>4780</v>
      </c>
    </row>
    <row r="214" spans="1:2">
      <c r="A214" s="24" t="s">
        <v>4781</v>
      </c>
      <c r="B214" s="24" t="s">
        <v>4596</v>
      </c>
    </row>
    <row r="215" spans="1:2">
      <c r="A215" s="24" t="s">
        <v>4782</v>
      </c>
      <c r="B215" s="24" t="s">
        <v>4783</v>
      </c>
    </row>
    <row r="216" spans="1:2">
      <c r="A216" s="24" t="s">
        <v>4784</v>
      </c>
      <c r="B216" s="24" t="s">
        <v>4785</v>
      </c>
    </row>
    <row r="217" spans="1:2">
      <c r="A217" s="24" t="s">
        <v>4786</v>
      </c>
      <c r="B217" s="24" t="s">
        <v>4787</v>
      </c>
    </row>
    <row r="218" spans="1:2">
      <c r="A218" s="24" t="s">
        <v>4788</v>
      </c>
      <c r="B218" s="24" t="s">
        <v>4789</v>
      </c>
    </row>
    <row r="219" spans="1:2">
      <c r="A219" s="24" t="s">
        <v>4790</v>
      </c>
      <c r="B219" s="24" t="s">
        <v>4791</v>
      </c>
    </row>
    <row r="220" spans="1:2">
      <c r="A220" s="24" t="s">
        <v>4792</v>
      </c>
      <c r="B220" s="24" t="s">
        <v>4793</v>
      </c>
    </row>
    <row r="221" spans="1:2">
      <c r="A221" s="24" t="s">
        <v>4794</v>
      </c>
      <c r="B221" s="24" t="s">
        <v>4795</v>
      </c>
    </row>
    <row r="222" spans="1:2">
      <c r="A222" s="24" t="s">
        <v>4796</v>
      </c>
      <c r="B222" s="24" t="s">
        <v>4797</v>
      </c>
    </row>
    <row r="223" spans="1:2">
      <c r="A223" s="24" t="s">
        <v>4798</v>
      </c>
      <c r="B223" s="24" t="s">
        <v>4799</v>
      </c>
    </row>
    <row r="224" spans="1:2">
      <c r="A224" s="24" t="s">
        <v>4800</v>
      </c>
      <c r="B224" s="24" t="s">
        <v>4801</v>
      </c>
    </row>
    <row r="225" spans="1:2">
      <c r="A225" s="24" t="s">
        <v>4802</v>
      </c>
      <c r="B225" s="24" t="s">
        <v>4803</v>
      </c>
    </row>
    <row r="226" spans="1:2">
      <c r="A226" s="24" t="s">
        <v>4804</v>
      </c>
      <c r="B226" s="24" t="s">
        <v>4805</v>
      </c>
    </row>
    <row r="227" spans="1:2">
      <c r="A227" s="24" t="s">
        <v>4806</v>
      </c>
      <c r="B227" s="24" t="s">
        <v>4807</v>
      </c>
    </row>
    <row r="228" spans="1:2">
      <c r="A228" s="24" t="s">
        <v>4808</v>
      </c>
      <c r="B228" s="24" t="s">
        <v>4809</v>
      </c>
    </row>
    <row r="229" spans="1:2">
      <c r="A229" s="24" t="s">
        <v>4810</v>
      </c>
      <c r="B229" s="24" t="s">
        <v>4811</v>
      </c>
    </row>
    <row r="230" spans="1:2">
      <c r="A230" s="24" t="s">
        <v>4812</v>
      </c>
      <c r="B230" s="24" t="s">
        <v>4813</v>
      </c>
    </row>
    <row r="231" spans="1:2">
      <c r="A231" s="24" t="s">
        <v>4814</v>
      </c>
      <c r="B231" s="24" t="s">
        <v>4815</v>
      </c>
    </row>
    <row r="232" spans="1:2">
      <c r="A232" s="24" t="s">
        <v>4816</v>
      </c>
      <c r="B232" s="24" t="s">
        <v>4817</v>
      </c>
    </row>
    <row r="233" spans="1:2">
      <c r="A233" s="24" t="s">
        <v>4818</v>
      </c>
      <c r="B233" s="24" t="s">
        <v>4819</v>
      </c>
    </row>
    <row r="234" spans="1:2">
      <c r="A234" s="24" t="s">
        <v>4820</v>
      </c>
      <c r="B234" s="24" t="s">
        <v>4821</v>
      </c>
    </row>
    <row r="235" spans="1:2">
      <c r="A235" s="24" t="s">
        <v>4822</v>
      </c>
      <c r="B235" s="24" t="s">
        <v>4823</v>
      </c>
    </row>
    <row r="236" spans="1:2">
      <c r="A236" s="24" t="s">
        <v>4824</v>
      </c>
      <c r="B236" s="24" t="s">
        <v>4825</v>
      </c>
    </row>
    <row r="237" spans="1:2">
      <c r="A237" s="24" t="s">
        <v>4826</v>
      </c>
      <c r="B237" s="24" t="s">
        <v>4827</v>
      </c>
    </row>
    <row r="238" spans="1:2">
      <c r="A238" s="24" t="s">
        <v>4828</v>
      </c>
      <c r="B238" s="24" t="s">
        <v>4829</v>
      </c>
    </row>
    <row r="239" spans="1:2">
      <c r="A239" s="24" t="s">
        <v>4830</v>
      </c>
      <c r="B239" s="24" t="s">
        <v>4831</v>
      </c>
    </row>
    <row r="240" spans="1:2">
      <c r="A240" s="24" t="s">
        <v>4832</v>
      </c>
      <c r="B240" s="24" t="s">
        <v>4833</v>
      </c>
    </row>
    <row r="241" spans="1:2">
      <c r="A241" s="24" t="s">
        <v>4834</v>
      </c>
      <c r="B241" s="24" t="s">
        <v>4835</v>
      </c>
    </row>
    <row r="242" spans="1:2">
      <c r="A242" s="24" t="s">
        <v>4836</v>
      </c>
      <c r="B242" s="24" t="s">
        <v>4837</v>
      </c>
    </row>
    <row r="243" spans="1:2">
      <c r="A243" s="24" t="s">
        <v>4838</v>
      </c>
      <c r="B243" s="24" t="s">
        <v>4839</v>
      </c>
    </row>
    <row r="244" spans="1:2">
      <c r="A244" s="24" t="s">
        <v>4840</v>
      </c>
      <c r="B244" s="24" t="s">
        <v>4841</v>
      </c>
    </row>
    <row r="245" spans="1:2">
      <c r="A245" s="24" t="s">
        <v>4842</v>
      </c>
      <c r="B245" s="24" t="s">
        <v>4843</v>
      </c>
    </row>
    <row r="246" spans="1:2">
      <c r="A246" s="24" t="s">
        <v>4844</v>
      </c>
      <c r="B246" s="24" t="s">
        <v>4845</v>
      </c>
    </row>
    <row r="247" spans="1:2">
      <c r="A247" s="24" t="s">
        <v>4846</v>
      </c>
      <c r="B247" s="24" t="s">
        <v>4847</v>
      </c>
    </row>
    <row r="248" spans="1:2">
      <c r="A248" s="24" t="s">
        <v>4848</v>
      </c>
      <c r="B248" s="24" t="s">
        <v>4849</v>
      </c>
    </row>
    <row r="249" spans="1:2">
      <c r="A249" s="24" t="s">
        <v>4850</v>
      </c>
      <c r="B249" s="24" t="s">
        <v>4851</v>
      </c>
    </row>
    <row r="250" spans="1:2">
      <c r="A250" s="24" t="s">
        <v>4852</v>
      </c>
      <c r="B250" s="24" t="s">
        <v>4853</v>
      </c>
    </row>
    <row r="251" spans="1:2">
      <c r="A251" s="24" t="s">
        <v>4854</v>
      </c>
      <c r="B251" s="24" t="s">
        <v>4855</v>
      </c>
    </row>
    <row r="252" spans="1:2">
      <c r="A252" s="24" t="s">
        <v>4856</v>
      </c>
      <c r="B252" s="24" t="s">
        <v>4857</v>
      </c>
    </row>
    <row r="253" spans="1:2">
      <c r="A253" s="24" t="s">
        <v>4858</v>
      </c>
      <c r="B253" s="24" t="s">
        <v>4859</v>
      </c>
    </row>
    <row r="254" spans="1:2">
      <c r="A254" s="24" t="s">
        <v>4860</v>
      </c>
      <c r="B254" s="24" t="s">
        <v>4861</v>
      </c>
    </row>
    <row r="255" spans="1:2">
      <c r="A255" s="24" t="s">
        <v>4862</v>
      </c>
      <c r="B255" s="24" t="s">
        <v>4863</v>
      </c>
    </row>
    <row r="256" spans="1:2">
      <c r="A256" s="24" t="s">
        <v>4864</v>
      </c>
      <c r="B256" s="24" t="s">
        <v>4865</v>
      </c>
    </row>
    <row r="257" spans="1:2">
      <c r="A257" s="24" t="s">
        <v>4866</v>
      </c>
      <c r="B257" s="24" t="s">
        <v>4867</v>
      </c>
    </row>
    <row r="258" spans="1:2">
      <c r="A258" s="24" t="s">
        <v>4868</v>
      </c>
      <c r="B258" s="24" t="s">
        <v>4869</v>
      </c>
    </row>
    <row r="259" spans="1:2">
      <c r="A259" s="24" t="s">
        <v>4870</v>
      </c>
      <c r="B259" s="24" t="s">
        <v>4871</v>
      </c>
    </row>
    <row r="260" spans="1:2">
      <c r="A260" s="24" t="s">
        <v>4872</v>
      </c>
      <c r="B260" s="24" t="s">
        <v>4873</v>
      </c>
    </row>
    <row r="261" spans="1:2">
      <c r="A261" s="24" t="s">
        <v>4874</v>
      </c>
      <c r="B261" s="24" t="s">
        <v>4875</v>
      </c>
    </row>
    <row r="262" spans="1:2">
      <c r="A262" s="24" t="s">
        <v>4876</v>
      </c>
      <c r="B262" s="24" t="s">
        <v>4877</v>
      </c>
    </row>
    <row r="263" spans="1:2">
      <c r="A263" s="24" t="s">
        <v>4878</v>
      </c>
      <c r="B263" s="24" t="s">
        <v>4879</v>
      </c>
    </row>
    <row r="264" spans="1:2">
      <c r="A264" s="24" t="s">
        <v>4880</v>
      </c>
      <c r="B264" s="24" t="s">
        <v>4881</v>
      </c>
    </row>
    <row r="265" spans="1:2">
      <c r="A265" s="24" t="s">
        <v>4882</v>
      </c>
      <c r="B265" s="24" t="s">
        <v>4883</v>
      </c>
    </row>
    <row r="266" spans="1:2">
      <c r="A266" s="24" t="s">
        <v>4884</v>
      </c>
      <c r="B266" s="24" t="s">
        <v>4885</v>
      </c>
    </row>
    <row r="267" spans="1:2">
      <c r="A267" s="24" t="s">
        <v>4886</v>
      </c>
      <c r="B267" s="24" t="s">
        <v>4887</v>
      </c>
    </row>
    <row r="268" spans="1:2">
      <c r="A268" s="24" t="s">
        <v>4888</v>
      </c>
      <c r="B268" s="24" t="s">
        <v>4889</v>
      </c>
    </row>
    <row r="269" spans="1:2">
      <c r="A269" s="24" t="s">
        <v>4890</v>
      </c>
      <c r="B269" s="24" t="s">
        <v>4891</v>
      </c>
    </row>
    <row r="270" spans="1:2">
      <c r="A270" s="24" t="s">
        <v>4892</v>
      </c>
      <c r="B270" s="24" t="s">
        <v>4893</v>
      </c>
    </row>
    <row r="271" spans="1:2">
      <c r="A271" s="24" t="s">
        <v>4894</v>
      </c>
      <c r="B271" s="24" t="s">
        <v>4895</v>
      </c>
    </row>
    <row r="272" spans="1:2">
      <c r="A272" s="24" t="s">
        <v>4896</v>
      </c>
      <c r="B272" s="24" t="s">
        <v>4897</v>
      </c>
    </row>
    <row r="273" spans="1:2">
      <c r="A273" s="24" t="s">
        <v>4898</v>
      </c>
      <c r="B273" s="24" t="s">
        <v>4899</v>
      </c>
    </row>
    <row r="274" spans="1:2">
      <c r="A274" s="24" t="s">
        <v>4900</v>
      </c>
      <c r="B274" s="24" t="s">
        <v>4901</v>
      </c>
    </row>
    <row r="275" spans="1:2">
      <c r="A275" s="24" t="s">
        <v>4902</v>
      </c>
      <c r="B275" s="24" t="s">
        <v>4903</v>
      </c>
    </row>
    <row r="276" spans="1:2">
      <c r="A276" s="24" t="s">
        <v>4904</v>
      </c>
      <c r="B276" s="24" t="s">
        <v>4905</v>
      </c>
    </row>
    <row r="277" spans="1:2">
      <c r="A277" s="24" t="s">
        <v>4906</v>
      </c>
      <c r="B277" s="24" t="s">
        <v>4907</v>
      </c>
    </row>
    <row r="278" spans="1:2">
      <c r="A278" s="24" t="s">
        <v>4908</v>
      </c>
      <c r="B278" s="24" t="s">
        <v>4909</v>
      </c>
    </row>
    <row r="279" spans="1:2">
      <c r="A279" s="24" t="s">
        <v>4910</v>
      </c>
      <c r="B279" s="24" t="s">
        <v>4911</v>
      </c>
    </row>
    <row r="280" spans="1:2">
      <c r="A280" s="24" t="s">
        <v>4912</v>
      </c>
      <c r="B280" s="24" t="s">
        <v>4913</v>
      </c>
    </row>
    <row r="281" spans="1:2">
      <c r="A281" s="24" t="s">
        <v>4914</v>
      </c>
      <c r="B281" s="24" t="s">
        <v>4915</v>
      </c>
    </row>
    <row r="282" spans="1:2">
      <c r="A282" s="24" t="s">
        <v>4916</v>
      </c>
      <c r="B282" s="24" t="s">
        <v>4917</v>
      </c>
    </row>
    <row r="283" spans="1:2">
      <c r="A283" s="24" t="s">
        <v>4918</v>
      </c>
      <c r="B283" s="24" t="s">
        <v>4919</v>
      </c>
    </row>
    <row r="284" spans="1:2">
      <c r="A284" s="24" t="s">
        <v>4920</v>
      </c>
      <c r="B284" s="24" t="s">
        <v>4921</v>
      </c>
    </row>
    <row r="285" spans="1:2">
      <c r="A285" s="24" t="s">
        <v>4922</v>
      </c>
      <c r="B285" s="24" t="s">
        <v>4923</v>
      </c>
    </row>
    <row r="286" spans="1:2" ht="31.5">
      <c r="A286" s="24" t="s">
        <v>4924</v>
      </c>
      <c r="B286" s="24" t="s">
        <v>4925</v>
      </c>
    </row>
    <row r="287" spans="1:2">
      <c r="A287" s="24" t="s">
        <v>4926</v>
      </c>
      <c r="B287" s="24" t="s">
        <v>4927</v>
      </c>
    </row>
    <row r="288" spans="1:2">
      <c r="A288" s="24" t="s">
        <v>4928</v>
      </c>
      <c r="B288" s="24" t="s">
        <v>4929</v>
      </c>
    </row>
    <row r="289" spans="1:2">
      <c r="A289" s="24" t="s">
        <v>4930</v>
      </c>
      <c r="B289" s="24" t="s">
        <v>4931</v>
      </c>
    </row>
    <row r="290" spans="1:2">
      <c r="A290" s="24" t="s">
        <v>4932</v>
      </c>
      <c r="B290" s="24" t="s">
        <v>4933</v>
      </c>
    </row>
    <row r="291" spans="1:2">
      <c r="A291" s="24" t="s">
        <v>4934</v>
      </c>
      <c r="B291" s="24" t="s">
        <v>4935</v>
      </c>
    </row>
    <row r="292" spans="1:2">
      <c r="A292" s="24" t="s">
        <v>4936</v>
      </c>
      <c r="B292" s="24" t="s">
        <v>4937</v>
      </c>
    </row>
    <row r="293" spans="1:2">
      <c r="A293" s="24" t="s">
        <v>4938</v>
      </c>
      <c r="B293" s="24" t="s">
        <v>4939</v>
      </c>
    </row>
    <row r="294" spans="1:2">
      <c r="A294" s="24" t="s">
        <v>4940</v>
      </c>
      <c r="B294" s="24" t="s">
        <v>4941</v>
      </c>
    </row>
    <row r="295" spans="1:2">
      <c r="A295" s="24" t="s">
        <v>4942</v>
      </c>
      <c r="B295" s="24" t="s">
        <v>4943</v>
      </c>
    </row>
    <row r="296" spans="1:2">
      <c r="A296" s="24" t="s">
        <v>4944</v>
      </c>
      <c r="B296" s="24" t="s">
        <v>4945</v>
      </c>
    </row>
    <row r="297" spans="1:2">
      <c r="A297" s="24" t="s">
        <v>4946</v>
      </c>
      <c r="B297" s="24" t="s">
        <v>4947</v>
      </c>
    </row>
    <row r="298" spans="1:2">
      <c r="A298" s="24" t="s">
        <v>4948</v>
      </c>
      <c r="B298" s="24" t="s">
        <v>4949</v>
      </c>
    </row>
    <row r="299" spans="1:2">
      <c r="A299" s="24" t="s">
        <v>4950</v>
      </c>
      <c r="B299" s="24" t="s">
        <v>4951</v>
      </c>
    </row>
    <row r="300" spans="1:2">
      <c r="A300" s="24" t="s">
        <v>4952</v>
      </c>
      <c r="B300" s="24" t="s">
        <v>4805</v>
      </c>
    </row>
    <row r="301" spans="1:2">
      <c r="A301" s="24" t="s">
        <v>4953</v>
      </c>
      <c r="B301" s="24" t="s">
        <v>4954</v>
      </c>
    </row>
    <row r="302" spans="1:2">
      <c r="A302" s="24" t="s">
        <v>4955</v>
      </c>
      <c r="B302" s="24" t="s">
        <v>4956</v>
      </c>
    </row>
    <row r="303" spans="1:2">
      <c r="A303" s="24" t="s">
        <v>4957</v>
      </c>
      <c r="B303" s="24" t="s">
        <v>4958</v>
      </c>
    </row>
    <row r="304" spans="1:2">
      <c r="A304" s="24" t="s">
        <v>4959</v>
      </c>
      <c r="B304" s="24" t="s">
        <v>4960</v>
      </c>
    </row>
    <row r="305" spans="1:2">
      <c r="A305" s="24" t="s">
        <v>4961</v>
      </c>
      <c r="B305" s="24" t="s">
        <v>4962</v>
      </c>
    </row>
    <row r="306" spans="1:2">
      <c r="A306" s="24" t="s">
        <v>4963</v>
      </c>
      <c r="B306" s="24" t="s">
        <v>4964</v>
      </c>
    </row>
    <row r="307" spans="1:2">
      <c r="A307" s="24" t="s">
        <v>4965</v>
      </c>
      <c r="B307" s="24" t="s">
        <v>4966</v>
      </c>
    </row>
    <row r="308" spans="1:2">
      <c r="A308" s="24" t="s">
        <v>4967</v>
      </c>
      <c r="B308" s="24" t="s">
        <v>4968</v>
      </c>
    </row>
    <row r="309" spans="1:2">
      <c r="A309" s="24" t="s">
        <v>4969</v>
      </c>
      <c r="B309" s="24" t="s">
        <v>4970</v>
      </c>
    </row>
    <row r="310" spans="1:2">
      <c r="A310" s="24" t="s">
        <v>4971</v>
      </c>
      <c r="B310" s="24" t="s">
        <v>4972</v>
      </c>
    </row>
    <row r="311" spans="1:2">
      <c r="A311" s="24" t="s">
        <v>4973</v>
      </c>
      <c r="B311" s="24" t="s">
        <v>4974</v>
      </c>
    </row>
    <row r="312" spans="1:2">
      <c r="A312" s="24" t="s">
        <v>4975</v>
      </c>
      <c r="B312" s="24" t="s">
        <v>4976</v>
      </c>
    </row>
    <row r="313" spans="1:2">
      <c r="A313" s="24" t="s">
        <v>4977</v>
      </c>
      <c r="B313" s="24" t="s">
        <v>4978</v>
      </c>
    </row>
    <row r="314" spans="1:2">
      <c r="A314" s="24" t="s">
        <v>4979</v>
      </c>
      <c r="B314" s="24" t="s">
        <v>4980</v>
      </c>
    </row>
    <row r="315" spans="1:2">
      <c r="A315" s="24" t="s">
        <v>4981</v>
      </c>
      <c r="B315" s="24" t="s">
        <v>4982</v>
      </c>
    </row>
    <row r="316" spans="1:2">
      <c r="A316" s="24" t="s">
        <v>4983</v>
      </c>
      <c r="B316" s="24" t="s">
        <v>4984</v>
      </c>
    </row>
    <row r="317" spans="1:2">
      <c r="A317" s="24" t="s">
        <v>4985</v>
      </c>
      <c r="B317" s="24" t="s">
        <v>4986</v>
      </c>
    </row>
    <row r="318" spans="1:2">
      <c r="A318" s="24" t="s">
        <v>4987</v>
      </c>
      <c r="B318" s="24" t="s">
        <v>4988</v>
      </c>
    </row>
    <row r="319" spans="1:2">
      <c r="A319" s="24" t="s">
        <v>4989</v>
      </c>
      <c r="B319" s="24" t="s">
        <v>4990</v>
      </c>
    </row>
    <row r="320" spans="1:2">
      <c r="A320" s="24" t="s">
        <v>4991</v>
      </c>
      <c r="B320" s="24" t="s">
        <v>4992</v>
      </c>
    </row>
    <row r="321" spans="1:2">
      <c r="A321" s="24" t="s">
        <v>4993</v>
      </c>
      <c r="B321" s="24" t="s">
        <v>4994</v>
      </c>
    </row>
    <row r="322" spans="1:2">
      <c r="A322" s="24" t="s">
        <v>4995</v>
      </c>
      <c r="B322" s="24" t="s">
        <v>4996</v>
      </c>
    </row>
    <row r="323" spans="1:2">
      <c r="A323" s="24" t="s">
        <v>4997</v>
      </c>
      <c r="B323" s="24" t="s">
        <v>4998</v>
      </c>
    </row>
    <row r="324" spans="1:2">
      <c r="A324" s="24" t="s">
        <v>4999</v>
      </c>
      <c r="B324" s="24" t="s">
        <v>5000</v>
      </c>
    </row>
    <row r="325" spans="1:2">
      <c r="A325" s="24" t="s">
        <v>5001</v>
      </c>
      <c r="B325" s="24" t="s">
        <v>5002</v>
      </c>
    </row>
    <row r="326" spans="1:2">
      <c r="A326" s="24" t="s">
        <v>5003</v>
      </c>
      <c r="B326" s="24" t="s">
        <v>5004</v>
      </c>
    </row>
    <row r="327" spans="1:2">
      <c r="A327" s="24" t="s">
        <v>5005</v>
      </c>
      <c r="B327" s="24" t="s">
        <v>5006</v>
      </c>
    </row>
    <row r="328" spans="1:2">
      <c r="A328" s="24" t="s">
        <v>5007</v>
      </c>
      <c r="B328" s="24" t="s">
        <v>5008</v>
      </c>
    </row>
    <row r="329" spans="1:2">
      <c r="A329" s="24" t="s">
        <v>5009</v>
      </c>
      <c r="B329" s="24" t="s">
        <v>4574</v>
      </c>
    </row>
    <row r="330" spans="1:2">
      <c r="A330" s="24" t="s">
        <v>5010</v>
      </c>
      <c r="B330" s="24" t="s">
        <v>5011</v>
      </c>
    </row>
    <row r="331" spans="1:2">
      <c r="A331" s="24" t="s">
        <v>5012</v>
      </c>
      <c r="B331" s="24" t="s">
        <v>5013</v>
      </c>
    </row>
    <row r="332" spans="1:2">
      <c r="A332" s="24" t="s">
        <v>5014</v>
      </c>
      <c r="B332" s="24" t="s">
        <v>5015</v>
      </c>
    </row>
    <row r="333" spans="1:2">
      <c r="A333" s="24" t="s">
        <v>5016</v>
      </c>
      <c r="B333" s="24" t="s">
        <v>5017</v>
      </c>
    </row>
    <row r="334" spans="1:2">
      <c r="A334" s="24" t="s">
        <v>5018</v>
      </c>
      <c r="B334" s="24" t="s">
        <v>5019</v>
      </c>
    </row>
    <row r="335" spans="1:2">
      <c r="A335" s="24" t="s">
        <v>5020</v>
      </c>
      <c r="B335" s="24" t="s">
        <v>5021</v>
      </c>
    </row>
    <row r="336" spans="1:2">
      <c r="A336" s="24" t="s">
        <v>5022</v>
      </c>
      <c r="B336" s="24" t="s">
        <v>5023</v>
      </c>
    </row>
    <row r="337" spans="1:2">
      <c r="A337" s="24" t="s">
        <v>5024</v>
      </c>
      <c r="B337" s="24" t="s">
        <v>5025</v>
      </c>
    </row>
    <row r="338" spans="1:2">
      <c r="A338" s="24" t="s">
        <v>5026</v>
      </c>
      <c r="B338" s="24" t="s">
        <v>5027</v>
      </c>
    </row>
    <row r="339" spans="1:2">
      <c r="A339" s="24" t="s">
        <v>5028</v>
      </c>
      <c r="B339" s="24" t="s">
        <v>5029</v>
      </c>
    </row>
    <row r="340" spans="1:2">
      <c r="A340" s="24" t="s">
        <v>5030</v>
      </c>
      <c r="B340" s="24" t="s">
        <v>5031</v>
      </c>
    </row>
    <row r="341" spans="1:2">
      <c r="A341" s="24" t="s">
        <v>5032</v>
      </c>
      <c r="B341" s="24" t="s">
        <v>5033</v>
      </c>
    </row>
    <row r="342" spans="1:2">
      <c r="A342" s="24" t="s">
        <v>5034</v>
      </c>
      <c r="B342" s="24" t="s">
        <v>5035</v>
      </c>
    </row>
    <row r="343" spans="1:2">
      <c r="A343" s="24" t="s">
        <v>5036</v>
      </c>
      <c r="B343" s="24" t="s">
        <v>5037</v>
      </c>
    </row>
    <row r="344" spans="1:2">
      <c r="A344" s="24" t="s">
        <v>5038</v>
      </c>
      <c r="B344" s="24" t="s">
        <v>5039</v>
      </c>
    </row>
    <row r="345" spans="1:2">
      <c r="A345" s="24" t="s">
        <v>5040</v>
      </c>
      <c r="B345" s="24" t="s">
        <v>5041</v>
      </c>
    </row>
    <row r="346" spans="1:2">
      <c r="A346" s="24" t="s">
        <v>5042</v>
      </c>
      <c r="B346" s="24" t="s">
        <v>5043</v>
      </c>
    </row>
    <row r="347" spans="1:2">
      <c r="A347" s="24" t="s">
        <v>5044</v>
      </c>
      <c r="B347" s="24" t="s">
        <v>5045</v>
      </c>
    </row>
    <row r="348" spans="1:2">
      <c r="A348" s="24" t="s">
        <v>5046</v>
      </c>
      <c r="B348" s="24" t="s">
        <v>5047</v>
      </c>
    </row>
    <row r="349" spans="1:2">
      <c r="A349" s="24" t="s">
        <v>5048</v>
      </c>
      <c r="B349" s="24" t="s">
        <v>5049</v>
      </c>
    </row>
    <row r="350" spans="1:2">
      <c r="A350" s="24" t="s">
        <v>5050</v>
      </c>
      <c r="B350" s="24" t="s">
        <v>5051</v>
      </c>
    </row>
    <row r="351" spans="1:2">
      <c r="A351" s="24" t="s">
        <v>5052</v>
      </c>
      <c r="B351" s="24" t="s">
        <v>5053</v>
      </c>
    </row>
    <row r="352" spans="1:2">
      <c r="A352" s="24" t="s">
        <v>5054</v>
      </c>
      <c r="B352" s="24" t="s">
        <v>5055</v>
      </c>
    </row>
    <row r="353" spans="1:2">
      <c r="A353" s="24" t="s">
        <v>5056</v>
      </c>
      <c r="B353" s="24" t="s">
        <v>5057</v>
      </c>
    </row>
    <row r="354" spans="1:2">
      <c r="A354" s="24" t="s">
        <v>5058</v>
      </c>
      <c r="B354" s="24" t="s">
        <v>5059</v>
      </c>
    </row>
    <row r="355" spans="1:2">
      <c r="A355" s="24" t="s">
        <v>5060</v>
      </c>
      <c r="B355" s="24" t="s">
        <v>5061</v>
      </c>
    </row>
    <row r="356" spans="1:2">
      <c r="A356" s="24" t="s">
        <v>5062</v>
      </c>
      <c r="B356" s="24" t="s">
        <v>5063</v>
      </c>
    </row>
    <row r="357" spans="1:2">
      <c r="A357" s="24" t="s">
        <v>5064</v>
      </c>
      <c r="B357" s="24" t="s">
        <v>5065</v>
      </c>
    </row>
    <row r="358" spans="1:2">
      <c r="A358" s="24" t="s">
        <v>5066</v>
      </c>
      <c r="B358" s="24" t="s">
        <v>5067</v>
      </c>
    </row>
    <row r="359" spans="1:2">
      <c r="A359" s="24" t="s">
        <v>5068</v>
      </c>
      <c r="B359" s="24" t="s">
        <v>5069</v>
      </c>
    </row>
    <row r="360" spans="1:2" ht="31.5">
      <c r="A360" s="24" t="s">
        <v>5070</v>
      </c>
      <c r="B360" s="24" t="s">
        <v>5071</v>
      </c>
    </row>
    <row r="361" spans="1:2">
      <c r="A361" s="24" t="s">
        <v>5072</v>
      </c>
      <c r="B361" s="24" t="s">
        <v>5073</v>
      </c>
    </row>
    <row r="362" spans="1:2">
      <c r="A362" s="24" t="s">
        <v>5074</v>
      </c>
      <c r="B362" s="24" t="s">
        <v>5075</v>
      </c>
    </row>
    <row r="363" spans="1:2">
      <c r="A363" s="24" t="s">
        <v>5076</v>
      </c>
      <c r="B363" s="24" t="s">
        <v>5077</v>
      </c>
    </row>
    <row r="364" spans="1:2">
      <c r="A364" s="24" t="s">
        <v>5078</v>
      </c>
      <c r="B364" s="24" t="s">
        <v>5079</v>
      </c>
    </row>
    <row r="365" spans="1:2">
      <c r="A365" s="24" t="s">
        <v>5080</v>
      </c>
      <c r="B365" s="24" t="s">
        <v>5081</v>
      </c>
    </row>
    <row r="366" spans="1:2">
      <c r="A366" s="24" t="s">
        <v>5082</v>
      </c>
      <c r="B366" s="24" t="s">
        <v>5083</v>
      </c>
    </row>
    <row r="367" spans="1:2">
      <c r="A367" s="24" t="s">
        <v>5084</v>
      </c>
      <c r="B367" s="24" t="s">
        <v>5085</v>
      </c>
    </row>
    <row r="368" spans="1:2">
      <c r="A368" s="24" t="s">
        <v>5086</v>
      </c>
      <c r="B368" s="24" t="s">
        <v>5087</v>
      </c>
    </row>
    <row r="369" spans="1:2">
      <c r="A369" s="24" t="s">
        <v>5088</v>
      </c>
      <c r="B369" s="24" t="s">
        <v>5089</v>
      </c>
    </row>
    <row r="370" spans="1:2">
      <c r="A370" s="24" t="s">
        <v>5090</v>
      </c>
      <c r="B370" s="24" t="s">
        <v>5091</v>
      </c>
    </row>
    <row r="371" spans="1:2">
      <c r="A371" s="24" t="s">
        <v>5092</v>
      </c>
      <c r="B371" s="24" t="s">
        <v>5093</v>
      </c>
    </row>
    <row r="372" spans="1:2">
      <c r="A372" s="24" t="s">
        <v>5094</v>
      </c>
      <c r="B372" s="24" t="s">
        <v>5095</v>
      </c>
    </row>
    <row r="373" spans="1:2">
      <c r="A373" s="24" t="s">
        <v>5096</v>
      </c>
      <c r="B373" s="24" t="s">
        <v>5097</v>
      </c>
    </row>
    <row r="374" spans="1:2">
      <c r="A374" s="24" t="s">
        <v>5098</v>
      </c>
      <c r="B374" s="24" t="s">
        <v>5099</v>
      </c>
    </row>
    <row r="375" spans="1:2">
      <c r="A375" s="24" t="s">
        <v>5100</v>
      </c>
      <c r="B375" s="24" t="s">
        <v>5101</v>
      </c>
    </row>
    <row r="376" spans="1:2">
      <c r="A376" s="24" t="s">
        <v>5102</v>
      </c>
      <c r="B376" s="24" t="s">
        <v>5103</v>
      </c>
    </row>
    <row r="377" spans="1:2">
      <c r="A377" s="24" t="s">
        <v>5104</v>
      </c>
      <c r="B377" s="24" t="s">
        <v>5105</v>
      </c>
    </row>
    <row r="378" spans="1:2">
      <c r="A378" s="24" t="s">
        <v>5106</v>
      </c>
      <c r="B378" s="24" t="s">
        <v>5107</v>
      </c>
    </row>
    <row r="379" spans="1:2">
      <c r="A379" s="24" t="s">
        <v>5108</v>
      </c>
      <c r="B379" s="24" t="s">
        <v>5109</v>
      </c>
    </row>
    <row r="380" spans="1:2">
      <c r="A380" s="24" t="s">
        <v>5110</v>
      </c>
      <c r="B380" s="24" t="s">
        <v>5111</v>
      </c>
    </row>
    <row r="381" spans="1:2">
      <c r="A381" s="24" t="s">
        <v>5112</v>
      </c>
      <c r="B381" s="24" t="s">
        <v>5113</v>
      </c>
    </row>
    <row r="382" spans="1:2">
      <c r="A382" s="24" t="s">
        <v>5114</v>
      </c>
      <c r="B382" s="24" t="s">
        <v>5115</v>
      </c>
    </row>
    <row r="383" spans="1:2">
      <c r="A383" s="24" t="s">
        <v>5116</v>
      </c>
      <c r="B383" s="24" t="s">
        <v>5117</v>
      </c>
    </row>
    <row r="384" spans="1:2">
      <c r="A384" s="24" t="s">
        <v>5118</v>
      </c>
      <c r="B384" s="24" t="s">
        <v>5119</v>
      </c>
    </row>
    <row r="385" spans="1:2">
      <c r="A385" s="24" t="s">
        <v>5120</v>
      </c>
      <c r="B385" s="24" t="s">
        <v>5121</v>
      </c>
    </row>
    <row r="386" spans="1:2">
      <c r="A386" s="24" t="s">
        <v>5122</v>
      </c>
      <c r="B386" s="24" t="s">
        <v>4760</v>
      </c>
    </row>
    <row r="387" spans="1:2">
      <c r="A387" s="24" t="s">
        <v>5123</v>
      </c>
      <c r="B387" s="24" t="s">
        <v>5124</v>
      </c>
    </row>
    <row r="388" spans="1:2">
      <c r="A388" s="24" t="s">
        <v>5125</v>
      </c>
      <c r="B388" s="24" t="s">
        <v>5126</v>
      </c>
    </row>
    <row r="389" spans="1:2">
      <c r="A389" s="24" t="s">
        <v>5127</v>
      </c>
      <c r="B389" s="24" t="s">
        <v>5128</v>
      </c>
    </row>
    <row r="390" spans="1:2">
      <c r="A390" s="24" t="s">
        <v>5129</v>
      </c>
      <c r="B390" s="24" t="s">
        <v>5130</v>
      </c>
    </row>
    <row r="391" spans="1:2">
      <c r="A391" s="24" t="s">
        <v>5131</v>
      </c>
      <c r="B391" s="24" t="s">
        <v>5132</v>
      </c>
    </row>
    <row r="392" spans="1:2">
      <c r="A392" s="24" t="s">
        <v>5133</v>
      </c>
      <c r="B392" s="24" t="s">
        <v>5134</v>
      </c>
    </row>
    <row r="393" spans="1:2">
      <c r="A393" s="24" t="s">
        <v>5135</v>
      </c>
      <c r="B393" s="24" t="s">
        <v>5136</v>
      </c>
    </row>
    <row r="394" spans="1:2">
      <c r="A394" s="24" t="s">
        <v>5137</v>
      </c>
      <c r="B394" s="24" t="s">
        <v>5138</v>
      </c>
    </row>
    <row r="395" spans="1:2">
      <c r="A395" s="24" t="s">
        <v>5139</v>
      </c>
      <c r="B395" s="24" t="s">
        <v>5140</v>
      </c>
    </row>
    <row r="396" spans="1:2">
      <c r="A396" s="24" t="s">
        <v>5141</v>
      </c>
      <c r="B396" s="24" t="s">
        <v>5142</v>
      </c>
    </row>
    <row r="397" spans="1:2">
      <c r="A397" s="24" t="s">
        <v>5143</v>
      </c>
      <c r="B397" s="24" t="s">
        <v>5144</v>
      </c>
    </row>
    <row r="398" spans="1:2">
      <c r="A398" s="24" t="s">
        <v>5145</v>
      </c>
      <c r="B398" s="24" t="s">
        <v>5146</v>
      </c>
    </row>
    <row r="399" spans="1:2">
      <c r="A399" s="24" t="s">
        <v>5147</v>
      </c>
      <c r="B399" s="24" t="s">
        <v>5148</v>
      </c>
    </row>
    <row r="400" spans="1:2">
      <c r="A400" s="24" t="s">
        <v>5149</v>
      </c>
      <c r="B400" s="24" t="s">
        <v>5150</v>
      </c>
    </row>
    <row r="401" spans="1:2">
      <c r="A401" s="24" t="s">
        <v>5151</v>
      </c>
      <c r="B401" s="24" t="s">
        <v>5152</v>
      </c>
    </row>
    <row r="402" spans="1:2">
      <c r="A402" s="24" t="s">
        <v>5153</v>
      </c>
      <c r="B402" s="24" t="s">
        <v>5154</v>
      </c>
    </row>
    <row r="403" spans="1:2">
      <c r="A403" s="24" t="s">
        <v>5155</v>
      </c>
      <c r="B403" s="24" t="s">
        <v>5156</v>
      </c>
    </row>
    <row r="404" spans="1:2">
      <c r="A404" s="24" t="s">
        <v>5157</v>
      </c>
      <c r="B404" s="24" t="s">
        <v>5158</v>
      </c>
    </row>
    <row r="405" spans="1:2">
      <c r="A405" s="24" t="s">
        <v>5159</v>
      </c>
      <c r="B405" s="24" t="s">
        <v>5160</v>
      </c>
    </row>
    <row r="406" spans="1:2">
      <c r="A406" s="24" t="s">
        <v>5161</v>
      </c>
      <c r="B406" s="24" t="s">
        <v>5162</v>
      </c>
    </row>
    <row r="407" spans="1:2">
      <c r="A407" s="24" t="s">
        <v>5163</v>
      </c>
      <c r="B407" s="24" t="s">
        <v>5164</v>
      </c>
    </row>
    <row r="408" spans="1:2">
      <c r="A408" s="24" t="s">
        <v>5165</v>
      </c>
      <c r="B408" s="24" t="s">
        <v>5166</v>
      </c>
    </row>
    <row r="409" spans="1:2">
      <c r="A409" s="24" t="s">
        <v>5167</v>
      </c>
      <c r="B409" s="24" t="s">
        <v>5168</v>
      </c>
    </row>
    <row r="410" spans="1:2">
      <c r="A410" s="24" t="s">
        <v>5169</v>
      </c>
      <c r="B410" s="24" t="s">
        <v>5170</v>
      </c>
    </row>
    <row r="411" spans="1:2">
      <c r="A411" s="24" t="s">
        <v>5171</v>
      </c>
      <c r="B411" s="24" t="s">
        <v>5172</v>
      </c>
    </row>
    <row r="412" spans="1:2">
      <c r="A412" s="24" t="s">
        <v>5173</v>
      </c>
      <c r="B412" s="24" t="s">
        <v>5174</v>
      </c>
    </row>
    <row r="413" spans="1:2">
      <c r="A413" s="24" t="s">
        <v>5175</v>
      </c>
      <c r="B413" s="24" t="s">
        <v>5176</v>
      </c>
    </row>
    <row r="414" spans="1:2">
      <c r="A414" s="24" t="s">
        <v>5177</v>
      </c>
      <c r="B414" s="24" t="s">
        <v>5178</v>
      </c>
    </row>
    <row r="415" spans="1:2">
      <c r="A415" s="24" t="s">
        <v>5179</v>
      </c>
      <c r="B415" s="24" t="s">
        <v>5180</v>
      </c>
    </row>
    <row r="416" spans="1:2">
      <c r="A416" s="24" t="s">
        <v>5181</v>
      </c>
      <c r="B416" s="24" t="s">
        <v>5182</v>
      </c>
    </row>
    <row r="417" spans="1:2">
      <c r="A417" s="24" t="s">
        <v>5183</v>
      </c>
      <c r="B417" s="24" t="s">
        <v>5184</v>
      </c>
    </row>
    <row r="418" spans="1:2">
      <c r="A418" s="24" t="s">
        <v>5185</v>
      </c>
      <c r="B418" s="24" t="s">
        <v>5186</v>
      </c>
    </row>
    <row r="419" spans="1:2">
      <c r="A419" s="24" t="s">
        <v>5187</v>
      </c>
      <c r="B419" s="24" t="s">
        <v>5188</v>
      </c>
    </row>
    <row r="420" spans="1:2">
      <c r="A420" s="24" t="s">
        <v>5189</v>
      </c>
      <c r="B420" s="24" t="s">
        <v>5190</v>
      </c>
    </row>
    <row r="421" spans="1:2">
      <c r="A421" s="24" t="s">
        <v>5191</v>
      </c>
      <c r="B421" s="24" t="s">
        <v>5192</v>
      </c>
    </row>
    <row r="422" spans="1:2">
      <c r="A422" s="24" t="s">
        <v>5193</v>
      </c>
      <c r="B422" s="24" t="s">
        <v>5194</v>
      </c>
    </row>
    <row r="423" spans="1:2">
      <c r="A423" s="24" t="s">
        <v>5195</v>
      </c>
      <c r="B423" s="24" t="s">
        <v>5196</v>
      </c>
    </row>
    <row r="424" spans="1:2">
      <c r="A424" s="24" t="s">
        <v>5197</v>
      </c>
      <c r="B424" s="24" t="s">
        <v>5198</v>
      </c>
    </row>
    <row r="425" spans="1:2">
      <c r="A425" s="24" t="s">
        <v>5199</v>
      </c>
      <c r="B425" s="24" t="s">
        <v>5087</v>
      </c>
    </row>
    <row r="426" spans="1:2">
      <c r="A426" s="24" t="s">
        <v>5200</v>
      </c>
      <c r="B426" s="24" t="s">
        <v>5201</v>
      </c>
    </row>
    <row r="427" spans="1:2">
      <c r="A427" s="24" t="s">
        <v>5202</v>
      </c>
      <c r="B427" s="24" t="s">
        <v>5203</v>
      </c>
    </row>
    <row r="428" spans="1:2">
      <c r="A428" s="24" t="s">
        <v>5204</v>
      </c>
      <c r="B428" s="24" t="s">
        <v>5205</v>
      </c>
    </row>
    <row r="429" spans="1:2">
      <c r="A429" s="24" t="s">
        <v>5206</v>
      </c>
      <c r="B429" s="24" t="s">
        <v>5207</v>
      </c>
    </row>
    <row r="430" spans="1:2">
      <c r="A430" s="24" t="s">
        <v>5208</v>
      </c>
      <c r="B430" s="24" t="s">
        <v>5209</v>
      </c>
    </row>
    <row r="431" spans="1:2">
      <c r="A431" s="24" t="s">
        <v>5210</v>
      </c>
      <c r="B431" s="24" t="s">
        <v>5211</v>
      </c>
    </row>
    <row r="432" spans="1:2">
      <c r="A432" s="24" t="s">
        <v>5212</v>
      </c>
      <c r="B432" s="24" t="s">
        <v>5213</v>
      </c>
    </row>
    <row r="433" spans="1:2">
      <c r="A433" s="24" t="s">
        <v>5214</v>
      </c>
      <c r="B433" s="24" t="s">
        <v>5215</v>
      </c>
    </row>
    <row r="434" spans="1:2">
      <c r="A434" s="24" t="s">
        <v>5216</v>
      </c>
      <c r="B434" s="24" t="s">
        <v>5217</v>
      </c>
    </row>
    <row r="435" spans="1:2">
      <c r="A435" s="24" t="s">
        <v>5218</v>
      </c>
      <c r="B435" s="24" t="s">
        <v>5219</v>
      </c>
    </row>
    <row r="436" spans="1:2">
      <c r="A436" s="24" t="s">
        <v>5220</v>
      </c>
      <c r="B436" s="24" t="s">
        <v>5221</v>
      </c>
    </row>
    <row r="437" spans="1:2">
      <c r="A437" s="24" t="s">
        <v>5222</v>
      </c>
      <c r="B437" s="24" t="s">
        <v>5223</v>
      </c>
    </row>
    <row r="438" spans="1:2">
      <c r="A438" s="24" t="s">
        <v>5224</v>
      </c>
      <c r="B438" s="24" t="s">
        <v>5225</v>
      </c>
    </row>
    <row r="439" spans="1:2">
      <c r="A439" s="24" t="s">
        <v>5226</v>
      </c>
      <c r="B439" s="24" t="s">
        <v>5227</v>
      </c>
    </row>
    <row r="440" spans="1:2">
      <c r="A440" s="24" t="s">
        <v>5228</v>
      </c>
      <c r="B440" s="24" t="s">
        <v>5229</v>
      </c>
    </row>
    <row r="441" spans="1:2">
      <c r="A441" s="24" t="s">
        <v>5230</v>
      </c>
      <c r="B441" s="24" t="s">
        <v>5231</v>
      </c>
    </row>
    <row r="442" spans="1:2">
      <c r="A442" s="24" t="s">
        <v>5232</v>
      </c>
      <c r="B442" s="24" t="s">
        <v>5233</v>
      </c>
    </row>
    <row r="443" spans="1:2">
      <c r="A443" s="24" t="s">
        <v>5234</v>
      </c>
      <c r="B443" s="24" t="s">
        <v>5235</v>
      </c>
    </row>
    <row r="444" spans="1:2">
      <c r="A444" s="24" t="s">
        <v>5236</v>
      </c>
      <c r="B444" s="24" t="s">
        <v>5237</v>
      </c>
    </row>
    <row r="445" spans="1:2">
      <c r="A445" s="24" t="s">
        <v>5238</v>
      </c>
      <c r="B445" s="24" t="s">
        <v>5239</v>
      </c>
    </row>
    <row r="446" spans="1:2">
      <c r="A446" s="24" t="s">
        <v>5240</v>
      </c>
      <c r="B446" s="24" t="s">
        <v>5241</v>
      </c>
    </row>
    <row r="447" spans="1:2">
      <c r="A447" s="24" t="s">
        <v>5242</v>
      </c>
      <c r="B447" s="24" t="s">
        <v>5243</v>
      </c>
    </row>
    <row r="448" spans="1:2">
      <c r="A448" s="24" t="s">
        <v>5244</v>
      </c>
      <c r="B448" s="24" t="s">
        <v>5245</v>
      </c>
    </row>
    <row r="449" spans="1:2">
      <c r="A449" s="24" t="s">
        <v>5246</v>
      </c>
      <c r="B449" s="24" t="s">
        <v>5247</v>
      </c>
    </row>
    <row r="450" spans="1:2">
      <c r="A450" s="24" t="s">
        <v>5248</v>
      </c>
      <c r="B450" s="24" t="s">
        <v>5027</v>
      </c>
    </row>
    <row r="451" spans="1:2">
      <c r="A451" s="24" t="s">
        <v>5249</v>
      </c>
      <c r="B451" s="24" t="s">
        <v>5182</v>
      </c>
    </row>
    <row r="452" spans="1:2">
      <c r="A452" s="24" t="s">
        <v>5250</v>
      </c>
      <c r="B452" s="24" t="s">
        <v>5251</v>
      </c>
    </row>
    <row r="453" spans="1:2">
      <c r="A453" s="24" t="s">
        <v>5252</v>
      </c>
      <c r="B453" s="24" t="s">
        <v>5253</v>
      </c>
    </row>
    <row r="454" spans="1:2">
      <c r="A454" s="24" t="s">
        <v>5254</v>
      </c>
      <c r="B454" s="24" t="s">
        <v>5255</v>
      </c>
    </row>
    <row r="455" spans="1:2">
      <c r="A455" s="24" t="s">
        <v>5256</v>
      </c>
      <c r="B455" s="24" t="s">
        <v>5257</v>
      </c>
    </row>
    <row r="456" spans="1:2">
      <c r="A456" s="24" t="s">
        <v>5258</v>
      </c>
      <c r="B456" s="24" t="s">
        <v>5259</v>
      </c>
    </row>
    <row r="457" spans="1:2" ht="31.5">
      <c r="A457" s="24" t="s">
        <v>5260</v>
      </c>
      <c r="B457" s="24" t="s">
        <v>5261</v>
      </c>
    </row>
    <row r="458" spans="1:2">
      <c r="A458" s="24" t="s">
        <v>5262</v>
      </c>
      <c r="B458" s="24" t="s">
        <v>5263</v>
      </c>
    </row>
    <row r="459" spans="1:2">
      <c r="A459" s="24" t="s">
        <v>5264</v>
      </c>
      <c r="B459" s="24" t="s">
        <v>5265</v>
      </c>
    </row>
    <row r="460" spans="1:2">
      <c r="A460" s="24" t="s">
        <v>5266</v>
      </c>
      <c r="B460" s="24" t="s">
        <v>5267</v>
      </c>
    </row>
    <row r="461" spans="1:2">
      <c r="A461" s="24" t="s">
        <v>5268</v>
      </c>
      <c r="B461" s="24" t="s">
        <v>5269</v>
      </c>
    </row>
    <row r="462" spans="1:2">
      <c r="A462" s="24" t="s">
        <v>5270</v>
      </c>
      <c r="B462" s="24" t="s">
        <v>5271</v>
      </c>
    </row>
    <row r="463" spans="1:2">
      <c r="A463" s="24" t="s">
        <v>5272</v>
      </c>
      <c r="B463" s="24" t="s">
        <v>5241</v>
      </c>
    </row>
    <row r="464" spans="1:2">
      <c r="A464" s="24" t="s">
        <v>5273</v>
      </c>
      <c r="B464" s="24" t="s">
        <v>5274</v>
      </c>
    </row>
    <row r="465" spans="1:2">
      <c r="A465" s="24" t="s">
        <v>5275</v>
      </c>
      <c r="B465" s="24" t="s">
        <v>5276</v>
      </c>
    </row>
    <row r="466" spans="1:2">
      <c r="A466" s="24" t="s">
        <v>5277</v>
      </c>
      <c r="B466" s="24" t="s">
        <v>5278</v>
      </c>
    </row>
    <row r="467" spans="1:2">
      <c r="A467" s="24" t="s">
        <v>5279</v>
      </c>
      <c r="B467" s="24" t="s">
        <v>5280</v>
      </c>
    </row>
    <row r="468" spans="1:2">
      <c r="A468" s="24" t="s">
        <v>5281</v>
      </c>
      <c r="B468" s="24" t="s">
        <v>5282</v>
      </c>
    </row>
    <row r="469" spans="1:2">
      <c r="A469" s="24" t="s">
        <v>5283</v>
      </c>
      <c r="B469" s="24" t="s">
        <v>5284</v>
      </c>
    </row>
    <row r="470" spans="1:2">
      <c r="A470" s="24" t="s">
        <v>5285</v>
      </c>
      <c r="B470" s="24" t="s">
        <v>5286</v>
      </c>
    </row>
    <row r="471" spans="1:2">
      <c r="A471" s="24" t="s">
        <v>5287</v>
      </c>
      <c r="B471" s="24" t="s">
        <v>5288</v>
      </c>
    </row>
    <row r="472" spans="1:2">
      <c r="A472" s="24" t="s">
        <v>5289</v>
      </c>
      <c r="B472" s="24" t="s">
        <v>5290</v>
      </c>
    </row>
    <row r="473" spans="1:2">
      <c r="A473" s="24" t="s">
        <v>5291</v>
      </c>
      <c r="B473" s="24" t="s">
        <v>5292</v>
      </c>
    </row>
    <row r="474" spans="1:2">
      <c r="A474" s="24" t="s">
        <v>5293</v>
      </c>
      <c r="B474" s="24" t="s">
        <v>5294</v>
      </c>
    </row>
    <row r="475" spans="1:2">
      <c r="A475" s="24" t="s">
        <v>5295</v>
      </c>
      <c r="B475" s="24" t="s">
        <v>5296</v>
      </c>
    </row>
    <row r="476" spans="1:2">
      <c r="A476" s="24" t="s">
        <v>5297</v>
      </c>
      <c r="B476" s="24" t="s">
        <v>5298</v>
      </c>
    </row>
    <row r="477" spans="1:2">
      <c r="A477" s="24" t="s">
        <v>5299</v>
      </c>
      <c r="B477" s="24" t="s">
        <v>5300</v>
      </c>
    </row>
    <row r="478" spans="1:2">
      <c r="A478" s="24" t="s">
        <v>5301</v>
      </c>
      <c r="B478" s="24" t="s">
        <v>5302</v>
      </c>
    </row>
    <row r="479" spans="1:2">
      <c r="A479" s="24" t="s">
        <v>5303</v>
      </c>
      <c r="B479" s="24" t="s">
        <v>5304</v>
      </c>
    </row>
    <row r="480" spans="1:2">
      <c r="A480" s="24" t="s">
        <v>5305</v>
      </c>
      <c r="B480" s="24" t="s">
        <v>5306</v>
      </c>
    </row>
    <row r="481" spans="1:2">
      <c r="A481" s="24" t="s">
        <v>5307</v>
      </c>
      <c r="B481" s="24" t="s">
        <v>5308</v>
      </c>
    </row>
    <row r="482" spans="1:2">
      <c r="A482" s="24" t="s">
        <v>5309</v>
      </c>
      <c r="B482" s="24" t="s">
        <v>5310</v>
      </c>
    </row>
    <row r="483" spans="1:2">
      <c r="A483" s="24" t="s">
        <v>5311</v>
      </c>
      <c r="B483" s="24" t="s">
        <v>5083</v>
      </c>
    </row>
    <row r="484" spans="1:2">
      <c r="A484" s="24" t="s">
        <v>5312</v>
      </c>
      <c r="B484" s="24" t="s">
        <v>5313</v>
      </c>
    </row>
    <row r="485" spans="1:2">
      <c r="A485" s="24" t="s">
        <v>5314</v>
      </c>
      <c r="B485" s="24" t="s">
        <v>5315</v>
      </c>
    </row>
    <row r="486" spans="1:2">
      <c r="A486" s="24" t="s">
        <v>5316</v>
      </c>
      <c r="B486" s="24" t="s">
        <v>5317</v>
      </c>
    </row>
    <row r="487" spans="1:2">
      <c r="A487" s="24" t="s">
        <v>5318</v>
      </c>
      <c r="B487" s="24" t="s">
        <v>5319</v>
      </c>
    </row>
    <row r="488" spans="1:2">
      <c r="A488" s="24" t="s">
        <v>5320</v>
      </c>
      <c r="B488" s="24" t="s">
        <v>5321</v>
      </c>
    </row>
    <row r="489" spans="1:2">
      <c r="A489" s="24" t="s">
        <v>5322</v>
      </c>
      <c r="B489" s="24" t="s">
        <v>5323</v>
      </c>
    </row>
    <row r="490" spans="1:2">
      <c r="A490" s="24" t="s">
        <v>5324</v>
      </c>
      <c r="B490" s="24" t="s">
        <v>5325</v>
      </c>
    </row>
    <row r="491" spans="1:2">
      <c r="A491" s="24" t="s">
        <v>5326</v>
      </c>
      <c r="B491" s="24" t="s">
        <v>5327</v>
      </c>
    </row>
    <row r="492" spans="1:2">
      <c r="A492" s="24" t="s">
        <v>5328</v>
      </c>
      <c r="B492" s="24" t="s">
        <v>5329</v>
      </c>
    </row>
    <row r="493" spans="1:2">
      <c r="A493" s="24" t="s">
        <v>5330</v>
      </c>
      <c r="B493" s="24" t="s">
        <v>5331</v>
      </c>
    </row>
    <row r="494" spans="1:2">
      <c r="A494" s="24" t="s">
        <v>5332</v>
      </c>
      <c r="B494" s="24" t="s">
        <v>5333</v>
      </c>
    </row>
    <row r="495" spans="1:2">
      <c r="A495" s="24" t="s">
        <v>5334</v>
      </c>
      <c r="B495" s="24" t="s">
        <v>5335</v>
      </c>
    </row>
    <row r="496" spans="1:2">
      <c r="A496" s="24" t="s">
        <v>5336</v>
      </c>
      <c r="B496" s="24" t="s">
        <v>5337</v>
      </c>
    </row>
    <row r="497" spans="1:2">
      <c r="A497" s="24" t="s">
        <v>5338</v>
      </c>
      <c r="B497" s="24" t="s">
        <v>5339</v>
      </c>
    </row>
    <row r="498" spans="1:2">
      <c r="A498" s="24" t="s">
        <v>5340</v>
      </c>
      <c r="B498" s="24" t="s">
        <v>5341</v>
      </c>
    </row>
    <row r="499" spans="1:2">
      <c r="A499" s="24" t="s">
        <v>5342</v>
      </c>
      <c r="B499" s="24" t="s">
        <v>5343</v>
      </c>
    </row>
    <row r="500" spans="1:2">
      <c r="A500" s="24" t="s">
        <v>5344</v>
      </c>
      <c r="B500" s="24" t="s">
        <v>5345</v>
      </c>
    </row>
    <row r="501" spans="1:2">
      <c r="A501" s="24" t="s">
        <v>5346</v>
      </c>
      <c r="B501" s="24" t="s">
        <v>5347</v>
      </c>
    </row>
    <row r="502" spans="1:2">
      <c r="A502" s="24" t="s">
        <v>5348</v>
      </c>
      <c r="B502" s="24" t="s">
        <v>5349</v>
      </c>
    </row>
    <row r="503" spans="1:2">
      <c r="A503" s="24" t="s">
        <v>5350</v>
      </c>
      <c r="B503" s="24" t="s">
        <v>5351</v>
      </c>
    </row>
    <row r="504" spans="1:2">
      <c r="A504" s="24" t="s">
        <v>5352</v>
      </c>
      <c r="B504" s="24" t="s">
        <v>5353</v>
      </c>
    </row>
    <row r="505" spans="1:2">
      <c r="A505" s="24" t="s">
        <v>5354</v>
      </c>
      <c r="B505" s="24" t="s">
        <v>5355</v>
      </c>
    </row>
    <row r="506" spans="1:2">
      <c r="A506" s="24" t="s">
        <v>5356</v>
      </c>
      <c r="B506" s="24" t="s">
        <v>5357</v>
      </c>
    </row>
    <row r="507" spans="1:2">
      <c r="A507" s="24" t="s">
        <v>5358</v>
      </c>
      <c r="B507" s="24" t="s">
        <v>5359</v>
      </c>
    </row>
    <row r="508" spans="1:2">
      <c r="A508" s="24" t="s">
        <v>5360</v>
      </c>
      <c r="B508" s="24" t="s">
        <v>5361</v>
      </c>
    </row>
    <row r="509" spans="1:2">
      <c r="A509" s="24" t="s">
        <v>5362</v>
      </c>
      <c r="B509" s="24" t="s">
        <v>5363</v>
      </c>
    </row>
    <row r="510" spans="1:2">
      <c r="A510" s="24" t="s">
        <v>5364</v>
      </c>
      <c r="B510" s="24" t="s">
        <v>5365</v>
      </c>
    </row>
    <row r="511" spans="1:2">
      <c r="A511" s="24" t="s">
        <v>5366</v>
      </c>
      <c r="B511" s="24" t="s">
        <v>5367</v>
      </c>
    </row>
    <row r="512" spans="1:2">
      <c r="A512" s="27"/>
      <c r="B512" s="24"/>
    </row>
    <row r="513" spans="1:2">
      <c r="A513" s="22" t="s">
        <v>5368</v>
      </c>
      <c r="B513" s="22"/>
    </row>
    <row r="514" spans="1:2">
      <c r="A514" s="24"/>
      <c r="B514" s="24"/>
    </row>
    <row r="515" spans="1:2">
      <c r="A515" s="24" t="s">
        <v>5369</v>
      </c>
      <c r="B515" s="24" t="s">
        <v>5370</v>
      </c>
    </row>
    <row r="516" spans="1:2">
      <c r="A516" s="24" t="s">
        <v>5371</v>
      </c>
      <c r="B516" s="24" t="s">
        <v>5372</v>
      </c>
    </row>
    <row r="517" spans="1:2">
      <c r="A517" s="24" t="s">
        <v>5373</v>
      </c>
      <c r="B517" s="24" t="s">
        <v>5374</v>
      </c>
    </row>
    <row r="518" spans="1:2">
      <c r="A518" s="24" t="s">
        <v>5375</v>
      </c>
      <c r="B518" s="24" t="s">
        <v>5376</v>
      </c>
    </row>
    <row r="519" spans="1:2">
      <c r="A519" s="24" t="s">
        <v>5377</v>
      </c>
      <c r="B519" s="24" t="s">
        <v>5378</v>
      </c>
    </row>
    <row r="520" spans="1:2">
      <c r="A520" s="24" t="s">
        <v>5379</v>
      </c>
      <c r="B520" s="24" t="s">
        <v>5380</v>
      </c>
    </row>
    <row r="521" spans="1:2">
      <c r="A521" s="24" t="s">
        <v>5381</v>
      </c>
      <c r="B521" s="24" t="s">
        <v>5382</v>
      </c>
    </row>
    <row r="522" spans="1:2">
      <c r="A522" s="24" t="s">
        <v>5383</v>
      </c>
      <c r="B522" s="24" t="s">
        <v>5384</v>
      </c>
    </row>
    <row r="523" spans="1:2">
      <c r="A523" s="24" t="s">
        <v>5385</v>
      </c>
      <c r="B523" s="24" t="s">
        <v>5386</v>
      </c>
    </row>
    <row r="524" spans="1:2">
      <c r="A524" s="24" t="s">
        <v>5387</v>
      </c>
      <c r="B524" s="24" t="s">
        <v>5388</v>
      </c>
    </row>
    <row r="525" spans="1:2">
      <c r="A525" s="24" t="s">
        <v>5389</v>
      </c>
      <c r="B525" s="24" t="s">
        <v>5390</v>
      </c>
    </row>
    <row r="526" spans="1:2">
      <c r="A526" s="24" t="s">
        <v>5391</v>
      </c>
      <c r="B526" s="24" t="s">
        <v>5392</v>
      </c>
    </row>
    <row r="527" spans="1:2">
      <c r="A527" s="24" t="s">
        <v>5393</v>
      </c>
      <c r="B527" s="24" t="s">
        <v>5394</v>
      </c>
    </row>
    <row r="528" spans="1:2">
      <c r="A528" s="24" t="s">
        <v>5395</v>
      </c>
      <c r="B528" s="24" t="s">
        <v>5396</v>
      </c>
    </row>
    <row r="529" spans="1:2">
      <c r="A529" s="24" t="s">
        <v>5397</v>
      </c>
      <c r="B529" s="24" t="s">
        <v>5398</v>
      </c>
    </row>
    <row r="530" spans="1:2">
      <c r="A530" s="24" t="s">
        <v>5399</v>
      </c>
      <c r="B530" s="24" t="s">
        <v>5400</v>
      </c>
    </row>
    <row r="531" spans="1:2">
      <c r="A531" s="24" t="s">
        <v>5401</v>
      </c>
      <c r="B531" s="24" t="s">
        <v>5402</v>
      </c>
    </row>
    <row r="532" spans="1:2">
      <c r="A532" s="24" t="s">
        <v>5403</v>
      </c>
      <c r="B532" s="24" t="s">
        <v>5404</v>
      </c>
    </row>
    <row r="533" spans="1:2">
      <c r="A533" s="24" t="s">
        <v>5405</v>
      </c>
      <c r="B533" s="24" t="s">
        <v>5406</v>
      </c>
    </row>
    <row r="534" spans="1:2">
      <c r="A534" s="24" t="s">
        <v>5407</v>
      </c>
      <c r="B534" s="24" t="s">
        <v>5408</v>
      </c>
    </row>
    <row r="535" spans="1:2">
      <c r="A535" s="24" t="s">
        <v>5409</v>
      </c>
      <c r="B535" s="24" t="s">
        <v>5410</v>
      </c>
    </row>
    <row r="536" spans="1:2">
      <c r="A536" s="24" t="s">
        <v>5411</v>
      </c>
      <c r="B536" s="24" t="s">
        <v>5412</v>
      </c>
    </row>
    <row r="537" spans="1:2">
      <c r="A537" s="24" t="s">
        <v>5413</v>
      </c>
      <c r="B537" s="24" t="s">
        <v>5414</v>
      </c>
    </row>
    <row r="538" spans="1:2">
      <c r="A538" s="24" t="s">
        <v>5415</v>
      </c>
      <c r="B538" s="24" t="s">
        <v>5416</v>
      </c>
    </row>
    <row r="539" spans="1:2">
      <c r="A539" s="24" t="s">
        <v>5417</v>
      </c>
      <c r="B539" s="24" t="s">
        <v>5418</v>
      </c>
    </row>
    <row r="540" spans="1:2">
      <c r="A540" s="24" t="s">
        <v>5419</v>
      </c>
      <c r="B540" s="24" t="s">
        <v>5420</v>
      </c>
    </row>
    <row r="541" spans="1:2">
      <c r="A541" s="24" t="s">
        <v>5421</v>
      </c>
      <c r="B541" s="24" t="s">
        <v>5422</v>
      </c>
    </row>
    <row r="542" spans="1:2">
      <c r="A542" s="24" t="s">
        <v>5423</v>
      </c>
      <c r="B542" s="24" t="s">
        <v>5424</v>
      </c>
    </row>
    <row r="543" spans="1:2">
      <c r="A543" s="24" t="s">
        <v>5425</v>
      </c>
      <c r="B543" s="24" t="s">
        <v>5426</v>
      </c>
    </row>
    <row r="544" spans="1:2">
      <c r="A544" s="24" t="s">
        <v>5427</v>
      </c>
      <c r="B544" s="24" t="s">
        <v>5428</v>
      </c>
    </row>
    <row r="545" spans="1:2">
      <c r="A545" s="24" t="s">
        <v>5429</v>
      </c>
      <c r="B545" s="24" t="s">
        <v>5430</v>
      </c>
    </row>
    <row r="546" spans="1:2">
      <c r="A546" s="24" t="s">
        <v>5431</v>
      </c>
      <c r="B546" s="24" t="s">
        <v>5432</v>
      </c>
    </row>
    <row r="547" spans="1:2">
      <c r="A547" s="24" t="s">
        <v>5433</v>
      </c>
      <c r="B547" s="24" t="s">
        <v>5434</v>
      </c>
    </row>
    <row r="548" spans="1:2">
      <c r="A548" s="24" t="s">
        <v>5435</v>
      </c>
      <c r="B548" s="24" t="s">
        <v>5436</v>
      </c>
    </row>
    <row r="549" spans="1:2">
      <c r="A549" s="24" t="s">
        <v>5437</v>
      </c>
      <c r="B549" s="24" t="s">
        <v>5438</v>
      </c>
    </row>
    <row r="550" spans="1:2">
      <c r="A550" s="24" t="s">
        <v>5439</v>
      </c>
      <c r="B550" s="24" t="s">
        <v>5440</v>
      </c>
    </row>
    <row r="551" spans="1:2">
      <c r="A551" s="24" t="s">
        <v>5441</v>
      </c>
      <c r="B551" s="24" t="s">
        <v>5442</v>
      </c>
    </row>
    <row r="552" spans="1:2">
      <c r="A552" s="24" t="s">
        <v>5443</v>
      </c>
      <c r="B552" s="24" t="s">
        <v>5444</v>
      </c>
    </row>
    <row r="553" spans="1:2">
      <c r="A553" s="24" t="s">
        <v>5445</v>
      </c>
      <c r="B553" s="24" t="s">
        <v>5446</v>
      </c>
    </row>
    <row r="554" spans="1:2">
      <c r="A554" s="24" t="s">
        <v>5447</v>
      </c>
      <c r="B554" s="24" t="s">
        <v>5448</v>
      </c>
    </row>
    <row r="555" spans="1:2">
      <c r="A555" s="24" t="s">
        <v>5449</v>
      </c>
      <c r="B555" s="24" t="s">
        <v>5450</v>
      </c>
    </row>
    <row r="556" spans="1:2">
      <c r="A556" s="24" t="s">
        <v>5451</v>
      </c>
      <c r="B556" s="24" t="s">
        <v>5452</v>
      </c>
    </row>
    <row r="557" spans="1:2">
      <c r="A557" s="24" t="s">
        <v>5453</v>
      </c>
      <c r="B557" s="24" t="s">
        <v>5454</v>
      </c>
    </row>
    <row r="558" spans="1:2">
      <c r="A558" s="24" t="s">
        <v>5455</v>
      </c>
      <c r="B558" s="24" t="s">
        <v>5456</v>
      </c>
    </row>
    <row r="559" spans="1:2">
      <c r="A559" s="24" t="s">
        <v>5457</v>
      </c>
      <c r="B559" s="24" t="s">
        <v>5458</v>
      </c>
    </row>
    <row r="560" spans="1:2">
      <c r="A560" s="24" t="s">
        <v>5459</v>
      </c>
      <c r="B560" s="24" t="s">
        <v>5460</v>
      </c>
    </row>
    <row r="561" spans="1:2">
      <c r="A561" s="24" t="s">
        <v>5461</v>
      </c>
      <c r="B561" s="24" t="s">
        <v>5462</v>
      </c>
    </row>
    <row r="562" spans="1:2">
      <c r="A562" s="24" t="s">
        <v>5463</v>
      </c>
      <c r="B562" s="24" t="s">
        <v>5464</v>
      </c>
    </row>
    <row r="563" spans="1:2">
      <c r="A563" s="24" t="s">
        <v>5465</v>
      </c>
      <c r="B563" s="24" t="s">
        <v>5466</v>
      </c>
    </row>
    <row r="564" spans="1:2">
      <c r="A564" s="24" t="s">
        <v>5467</v>
      </c>
      <c r="B564" s="24" t="s">
        <v>5468</v>
      </c>
    </row>
    <row r="565" spans="1:2">
      <c r="A565" s="24" t="s">
        <v>5469</v>
      </c>
      <c r="B565" s="24" t="s">
        <v>5470</v>
      </c>
    </row>
    <row r="566" spans="1:2">
      <c r="A566" s="24" t="s">
        <v>5471</v>
      </c>
      <c r="B566" s="24" t="s">
        <v>5472</v>
      </c>
    </row>
    <row r="567" spans="1:2">
      <c r="A567" s="24" t="s">
        <v>5473</v>
      </c>
      <c r="B567" s="24" t="s">
        <v>5474</v>
      </c>
    </row>
    <row r="568" spans="1:2">
      <c r="A568" s="24" t="s">
        <v>5475</v>
      </c>
      <c r="B568" s="24" t="s">
        <v>4772</v>
      </c>
    </row>
    <row r="569" spans="1:2">
      <c r="A569" s="24" t="s">
        <v>5476</v>
      </c>
      <c r="B569" s="24" t="s">
        <v>5477</v>
      </c>
    </row>
    <row r="570" spans="1:2">
      <c r="A570" s="24" t="s">
        <v>5478</v>
      </c>
      <c r="B570" s="24" t="s">
        <v>5479</v>
      </c>
    </row>
    <row r="571" spans="1:2">
      <c r="A571" s="24" t="s">
        <v>5480</v>
      </c>
      <c r="B571" s="24" t="s">
        <v>5481</v>
      </c>
    </row>
    <row r="572" spans="1:2">
      <c r="A572" s="24" t="s">
        <v>5482</v>
      </c>
      <c r="B572" s="24" t="s">
        <v>5483</v>
      </c>
    </row>
    <row r="573" spans="1:2">
      <c r="A573" s="24" t="s">
        <v>5484</v>
      </c>
      <c r="B573" s="24" t="s">
        <v>5485</v>
      </c>
    </row>
    <row r="574" spans="1:2">
      <c r="A574" s="24" t="s">
        <v>5486</v>
      </c>
      <c r="B574" s="24" t="s">
        <v>5487</v>
      </c>
    </row>
    <row r="575" spans="1:2">
      <c r="A575" s="24" t="s">
        <v>5488</v>
      </c>
      <c r="B575" s="24" t="s">
        <v>5489</v>
      </c>
    </row>
    <row r="576" spans="1:2">
      <c r="A576" s="24" t="s">
        <v>5490</v>
      </c>
      <c r="B576" s="24" t="s">
        <v>5491</v>
      </c>
    </row>
    <row r="577" spans="1:2">
      <c r="A577" s="24" t="s">
        <v>5492</v>
      </c>
      <c r="B577" s="24" t="s">
        <v>5493</v>
      </c>
    </row>
    <row r="578" spans="1:2">
      <c r="A578" s="24" t="s">
        <v>5494</v>
      </c>
      <c r="B578" s="24" t="s">
        <v>5495</v>
      </c>
    </row>
    <row r="579" spans="1:2">
      <c r="A579" s="24" t="s">
        <v>5496</v>
      </c>
      <c r="B579" s="24" t="s">
        <v>5497</v>
      </c>
    </row>
    <row r="580" spans="1:2">
      <c r="A580" s="24" t="s">
        <v>5498</v>
      </c>
      <c r="B580" s="24" t="s">
        <v>5499</v>
      </c>
    </row>
    <row r="581" spans="1:2">
      <c r="A581" s="24" t="s">
        <v>5500</v>
      </c>
      <c r="B581" s="24" t="s">
        <v>5501</v>
      </c>
    </row>
    <row r="582" spans="1:2">
      <c r="A582" s="24" t="s">
        <v>5502</v>
      </c>
      <c r="B582" s="24" t="s">
        <v>5503</v>
      </c>
    </row>
    <row r="583" spans="1:2">
      <c r="A583" s="24" t="s">
        <v>5504</v>
      </c>
      <c r="B583" s="24" t="s">
        <v>5505</v>
      </c>
    </row>
    <row r="584" spans="1:2">
      <c r="A584" s="24" t="s">
        <v>5506</v>
      </c>
      <c r="B584" s="24" t="s">
        <v>5505</v>
      </c>
    </row>
    <row r="585" spans="1:2">
      <c r="A585" s="24" t="s">
        <v>5507</v>
      </c>
      <c r="B585" s="24" t="s">
        <v>5505</v>
      </c>
    </row>
    <row r="586" spans="1:2">
      <c r="A586" s="24" t="s">
        <v>5508</v>
      </c>
      <c r="B586" s="24" t="s">
        <v>5509</v>
      </c>
    </row>
    <row r="587" spans="1:2">
      <c r="A587" s="24" t="s">
        <v>5510</v>
      </c>
      <c r="B587" s="24" t="s">
        <v>5511</v>
      </c>
    </row>
    <row r="588" spans="1:2">
      <c r="A588" s="24" t="s">
        <v>5512</v>
      </c>
      <c r="B588" s="24" t="s">
        <v>5513</v>
      </c>
    </row>
    <row r="589" spans="1:2">
      <c r="A589" s="24" t="s">
        <v>5514</v>
      </c>
      <c r="B589" s="24" t="s">
        <v>5515</v>
      </c>
    </row>
    <row r="590" spans="1:2">
      <c r="A590" s="24" t="s">
        <v>5516</v>
      </c>
      <c r="B590" s="24" t="s">
        <v>5517</v>
      </c>
    </row>
    <row r="591" spans="1:2">
      <c r="A591" s="24" t="s">
        <v>5518</v>
      </c>
      <c r="B591" s="24" t="s">
        <v>5519</v>
      </c>
    </row>
    <row r="592" spans="1:2">
      <c r="A592" s="24" t="s">
        <v>5520</v>
      </c>
      <c r="B592" s="24" t="s">
        <v>5521</v>
      </c>
    </row>
    <row r="593" spans="1:2">
      <c r="A593" s="24" t="s">
        <v>5522</v>
      </c>
      <c r="B593" s="24" t="s">
        <v>5523</v>
      </c>
    </row>
    <row r="594" spans="1:2">
      <c r="A594" s="24" t="s">
        <v>5524</v>
      </c>
      <c r="B594" s="24" t="s">
        <v>5525</v>
      </c>
    </row>
    <row r="595" spans="1:2">
      <c r="A595" s="24" t="s">
        <v>5526</v>
      </c>
      <c r="B595" s="24" t="s">
        <v>5527</v>
      </c>
    </row>
    <row r="596" spans="1:2">
      <c r="A596" s="24" t="s">
        <v>5528</v>
      </c>
      <c r="B596" s="24" t="s">
        <v>5529</v>
      </c>
    </row>
    <row r="597" spans="1:2">
      <c r="A597" s="24" t="s">
        <v>5530</v>
      </c>
      <c r="B597" s="24" t="s">
        <v>5531</v>
      </c>
    </row>
    <row r="598" spans="1:2">
      <c r="A598" s="24" t="s">
        <v>5532</v>
      </c>
      <c r="B598" s="24" t="s">
        <v>5533</v>
      </c>
    </row>
    <row r="599" spans="1:2">
      <c r="A599" s="24" t="s">
        <v>5534</v>
      </c>
      <c r="B599" s="24" t="s">
        <v>5535</v>
      </c>
    </row>
    <row r="600" spans="1:2">
      <c r="A600" s="24" t="s">
        <v>5536</v>
      </c>
      <c r="B600" s="24" t="s">
        <v>5537</v>
      </c>
    </row>
    <row r="601" spans="1:2">
      <c r="A601" s="24" t="s">
        <v>5538</v>
      </c>
      <c r="B601" s="24" t="s">
        <v>5539</v>
      </c>
    </row>
    <row r="602" spans="1:2">
      <c r="A602" s="24" t="s">
        <v>5540</v>
      </c>
      <c r="B602" s="24" t="s">
        <v>4460</v>
      </c>
    </row>
    <row r="603" spans="1:2">
      <c r="A603" s="24" t="s">
        <v>5541</v>
      </c>
      <c r="B603" s="24" t="s">
        <v>5542</v>
      </c>
    </row>
    <row r="604" spans="1:2">
      <c r="A604" s="24" t="s">
        <v>5543</v>
      </c>
      <c r="B604" s="24" t="s">
        <v>5544</v>
      </c>
    </row>
    <row r="605" spans="1:2">
      <c r="A605" s="24" t="s">
        <v>5545</v>
      </c>
      <c r="B605" s="24" t="s">
        <v>5546</v>
      </c>
    </row>
    <row r="606" spans="1:2">
      <c r="A606" s="24" t="s">
        <v>5547</v>
      </c>
      <c r="B606" s="24" t="s">
        <v>5548</v>
      </c>
    </row>
    <row r="607" spans="1:2">
      <c r="A607" s="24" t="s">
        <v>5549</v>
      </c>
      <c r="B607" s="24" t="s">
        <v>5550</v>
      </c>
    </row>
    <row r="608" spans="1:2">
      <c r="A608" s="24" t="s">
        <v>5551</v>
      </c>
      <c r="B608" s="24" t="s">
        <v>5552</v>
      </c>
    </row>
    <row r="609" spans="1:2">
      <c r="A609" s="24" t="s">
        <v>5553</v>
      </c>
      <c r="B609" s="24" t="s">
        <v>5323</v>
      </c>
    </row>
    <row r="610" spans="1:2">
      <c r="A610" s="24" t="s">
        <v>5554</v>
      </c>
      <c r="B610" s="24" t="s">
        <v>5555</v>
      </c>
    </row>
    <row r="611" spans="1:2">
      <c r="A611" s="24" t="s">
        <v>5556</v>
      </c>
      <c r="B611" s="24" t="s">
        <v>5557</v>
      </c>
    </row>
    <row r="612" spans="1:2">
      <c r="A612" s="24" t="s">
        <v>5558</v>
      </c>
      <c r="B612" s="24" t="s">
        <v>5559</v>
      </c>
    </row>
    <row r="613" spans="1:2">
      <c r="A613" s="24" t="s">
        <v>5560</v>
      </c>
      <c r="B613" s="24" t="s">
        <v>5561</v>
      </c>
    </row>
    <row r="614" spans="1:2">
      <c r="A614" s="24" t="s">
        <v>5562</v>
      </c>
      <c r="B614" s="24" t="s">
        <v>5563</v>
      </c>
    </row>
    <row r="615" spans="1:2">
      <c r="A615" s="24" t="s">
        <v>5564</v>
      </c>
      <c r="B615" s="24" t="s">
        <v>4592</v>
      </c>
    </row>
    <row r="616" spans="1:2">
      <c r="A616" s="24" t="s">
        <v>5565</v>
      </c>
      <c r="B616" s="24" t="s">
        <v>5566</v>
      </c>
    </row>
    <row r="617" spans="1:2">
      <c r="A617" s="24" t="s">
        <v>5567</v>
      </c>
      <c r="B617" s="24" t="s">
        <v>5568</v>
      </c>
    </row>
    <row r="618" spans="1:2">
      <c r="A618" s="24" t="s">
        <v>5569</v>
      </c>
      <c r="B618" s="24" t="s">
        <v>5570</v>
      </c>
    </row>
    <row r="619" spans="1:2">
      <c r="A619" s="24" t="s">
        <v>5571</v>
      </c>
      <c r="B619" s="24" t="s">
        <v>5572</v>
      </c>
    </row>
    <row r="620" spans="1:2">
      <c r="A620" s="24" t="s">
        <v>5573</v>
      </c>
      <c r="B620" s="24" t="s">
        <v>5574</v>
      </c>
    </row>
    <row r="621" spans="1:2">
      <c r="A621" s="24" t="s">
        <v>5575</v>
      </c>
      <c r="B621" s="24" t="s">
        <v>5576</v>
      </c>
    </row>
    <row r="622" spans="1:2">
      <c r="A622" s="24" t="s">
        <v>5577</v>
      </c>
      <c r="B622" s="24" t="s">
        <v>5578</v>
      </c>
    </row>
    <row r="623" spans="1:2">
      <c r="A623" s="24" t="s">
        <v>5579</v>
      </c>
      <c r="B623" s="24" t="s">
        <v>5580</v>
      </c>
    </row>
    <row r="624" spans="1:2">
      <c r="A624" s="24" t="s">
        <v>5581</v>
      </c>
      <c r="B624" s="24" t="s">
        <v>5582</v>
      </c>
    </row>
    <row r="625" spans="1:2">
      <c r="A625" s="24" t="s">
        <v>5583</v>
      </c>
      <c r="B625" s="24" t="s">
        <v>5584</v>
      </c>
    </row>
    <row r="626" spans="1:2">
      <c r="A626" s="24" t="s">
        <v>5585</v>
      </c>
      <c r="B626" s="24" t="s">
        <v>5586</v>
      </c>
    </row>
    <row r="627" spans="1:2">
      <c r="A627" s="24" t="s">
        <v>5587</v>
      </c>
      <c r="B627" s="24" t="s">
        <v>5588</v>
      </c>
    </row>
    <row r="628" spans="1:2">
      <c r="A628" s="24" t="s">
        <v>5589</v>
      </c>
      <c r="B628" s="24" t="s">
        <v>5590</v>
      </c>
    </row>
    <row r="629" spans="1:2">
      <c r="A629" s="24" t="s">
        <v>5591</v>
      </c>
      <c r="B629" s="24" t="s">
        <v>5592</v>
      </c>
    </row>
    <row r="630" spans="1:2">
      <c r="A630" s="24" t="s">
        <v>5593</v>
      </c>
      <c r="B630" s="24" t="s">
        <v>5594</v>
      </c>
    </row>
    <row r="631" spans="1:2">
      <c r="A631" s="24" t="s">
        <v>5595</v>
      </c>
      <c r="B631" s="24" t="s">
        <v>5596</v>
      </c>
    </row>
    <row r="632" spans="1:2">
      <c r="A632" s="24" t="s">
        <v>5597</v>
      </c>
      <c r="B632" s="24" t="s">
        <v>5598</v>
      </c>
    </row>
    <row r="633" spans="1:2">
      <c r="A633" s="24" t="s">
        <v>5599</v>
      </c>
      <c r="B633" s="24" t="s">
        <v>5600</v>
      </c>
    </row>
    <row r="634" spans="1:2">
      <c r="A634" s="24" t="s">
        <v>5601</v>
      </c>
      <c r="B634" s="24" t="s">
        <v>5602</v>
      </c>
    </row>
    <row r="635" spans="1:2">
      <c r="A635" s="24" t="s">
        <v>5603</v>
      </c>
      <c r="B635" s="24" t="s">
        <v>5604</v>
      </c>
    </row>
    <row r="636" spans="1:2">
      <c r="A636" s="24" t="s">
        <v>5605</v>
      </c>
      <c r="B636" s="24" t="s">
        <v>5606</v>
      </c>
    </row>
    <row r="637" spans="1:2">
      <c r="A637" s="24" t="s">
        <v>5607</v>
      </c>
      <c r="B637" s="24" t="s">
        <v>5608</v>
      </c>
    </row>
    <row r="638" spans="1:2">
      <c r="A638" s="24" t="s">
        <v>5609</v>
      </c>
      <c r="B638" s="24" t="s">
        <v>5610</v>
      </c>
    </row>
    <row r="639" spans="1:2">
      <c r="A639" s="24" t="s">
        <v>5611</v>
      </c>
      <c r="B639" s="24" t="s">
        <v>5612</v>
      </c>
    </row>
    <row r="640" spans="1:2">
      <c r="A640" s="24" t="s">
        <v>5613</v>
      </c>
      <c r="B640" s="24" t="s">
        <v>5614</v>
      </c>
    </row>
    <row r="641" spans="1:2">
      <c r="A641" s="24" t="s">
        <v>5615</v>
      </c>
      <c r="B641" s="24" t="s">
        <v>5616</v>
      </c>
    </row>
    <row r="642" spans="1:2">
      <c r="A642" s="24" t="s">
        <v>5617</v>
      </c>
      <c r="B642" s="24" t="s">
        <v>5618</v>
      </c>
    </row>
    <row r="643" spans="1:2">
      <c r="A643" s="24" t="s">
        <v>5619</v>
      </c>
      <c r="B643" s="24" t="s">
        <v>5620</v>
      </c>
    </row>
    <row r="644" spans="1:2">
      <c r="A644" s="24" t="s">
        <v>5621</v>
      </c>
      <c r="B644" s="24" t="s">
        <v>5622</v>
      </c>
    </row>
    <row r="645" spans="1:2">
      <c r="A645" s="24" t="s">
        <v>5623</v>
      </c>
      <c r="B645" s="24" t="s">
        <v>5624</v>
      </c>
    </row>
    <row r="646" spans="1:2">
      <c r="A646" s="24" t="s">
        <v>5625</v>
      </c>
      <c r="B646" s="24" t="s">
        <v>5626</v>
      </c>
    </row>
    <row r="647" spans="1:2">
      <c r="A647" s="24" t="s">
        <v>5627</v>
      </c>
      <c r="B647" s="24" t="s">
        <v>5628</v>
      </c>
    </row>
    <row r="648" spans="1:2">
      <c r="A648" s="24" t="s">
        <v>5629</v>
      </c>
      <c r="B648" s="24" t="s">
        <v>5630</v>
      </c>
    </row>
    <row r="649" spans="1:2">
      <c r="A649" s="24" t="s">
        <v>5631</v>
      </c>
      <c r="B649" s="24" t="s">
        <v>5632</v>
      </c>
    </row>
    <row r="650" spans="1:2">
      <c r="A650" s="24" t="s">
        <v>5633</v>
      </c>
      <c r="B650" s="24" t="s">
        <v>5634</v>
      </c>
    </row>
    <row r="651" spans="1:2">
      <c r="A651" s="24" t="s">
        <v>5635</v>
      </c>
      <c r="B651" s="24" t="s">
        <v>5636</v>
      </c>
    </row>
    <row r="652" spans="1:2">
      <c r="A652" s="24" t="s">
        <v>5637</v>
      </c>
      <c r="B652" s="24" t="s">
        <v>5638</v>
      </c>
    </row>
    <row r="653" spans="1:2">
      <c r="A653" s="24" t="s">
        <v>5639</v>
      </c>
      <c r="B653" s="24" t="s">
        <v>5640</v>
      </c>
    </row>
    <row r="654" spans="1:2">
      <c r="A654" s="24" t="s">
        <v>5641</v>
      </c>
      <c r="B654" s="24" t="s">
        <v>5515</v>
      </c>
    </row>
    <row r="655" spans="1:2">
      <c r="A655" s="24" t="s">
        <v>5642</v>
      </c>
      <c r="B655" s="24" t="s">
        <v>5643</v>
      </c>
    </row>
    <row r="656" spans="1:2">
      <c r="A656" s="24" t="s">
        <v>5644</v>
      </c>
      <c r="B656" s="24" t="s">
        <v>5645</v>
      </c>
    </row>
    <row r="657" spans="1:2">
      <c r="A657" s="24" t="s">
        <v>5646</v>
      </c>
      <c r="B657" s="24" t="s">
        <v>5647</v>
      </c>
    </row>
    <row r="658" spans="1:2">
      <c r="A658" s="24" t="s">
        <v>5648</v>
      </c>
      <c r="B658" s="24" t="s">
        <v>5649</v>
      </c>
    </row>
    <row r="659" spans="1:2">
      <c r="A659" s="24" t="s">
        <v>5650</v>
      </c>
      <c r="B659" s="24" t="s">
        <v>5651</v>
      </c>
    </row>
    <row r="660" spans="1:2">
      <c r="A660" s="24" t="s">
        <v>5652</v>
      </c>
      <c r="B660" s="24" t="s">
        <v>5653</v>
      </c>
    </row>
    <row r="661" spans="1:2">
      <c r="A661" s="24" t="s">
        <v>5654</v>
      </c>
      <c r="B661" s="24" t="s">
        <v>5655</v>
      </c>
    </row>
    <row r="662" spans="1:2">
      <c r="A662" s="24" t="s">
        <v>5656</v>
      </c>
      <c r="B662" s="24" t="s">
        <v>5657</v>
      </c>
    </row>
    <row r="663" spans="1:2">
      <c r="A663" s="24" t="s">
        <v>5658</v>
      </c>
      <c r="B663" s="24" t="s">
        <v>5659</v>
      </c>
    </row>
    <row r="664" spans="1:2">
      <c r="A664" s="24" t="s">
        <v>5660</v>
      </c>
      <c r="B664" s="24" t="s">
        <v>5661</v>
      </c>
    </row>
    <row r="665" spans="1:2">
      <c r="A665" s="24" t="s">
        <v>5662</v>
      </c>
      <c r="B665" s="24" t="s">
        <v>5663</v>
      </c>
    </row>
    <row r="666" spans="1:2">
      <c r="A666" s="24" t="s">
        <v>5664</v>
      </c>
      <c r="B666" s="24" t="s">
        <v>5665</v>
      </c>
    </row>
    <row r="667" spans="1:2">
      <c r="A667" s="24" t="s">
        <v>5666</v>
      </c>
      <c r="B667" s="24" t="s">
        <v>5667</v>
      </c>
    </row>
    <row r="668" spans="1:2">
      <c r="A668" s="24" t="s">
        <v>5668</v>
      </c>
      <c r="B668" s="24" t="s">
        <v>5669</v>
      </c>
    </row>
    <row r="669" spans="1:2">
      <c r="A669" s="24" t="s">
        <v>5670</v>
      </c>
      <c r="B669" s="24" t="s">
        <v>5671</v>
      </c>
    </row>
    <row r="670" spans="1:2">
      <c r="A670" s="24" t="s">
        <v>5672</v>
      </c>
      <c r="B670" s="24" t="s">
        <v>5673</v>
      </c>
    </row>
    <row r="671" spans="1:2">
      <c r="A671" s="24" t="s">
        <v>5674</v>
      </c>
      <c r="B671" s="24" t="s">
        <v>5675</v>
      </c>
    </row>
    <row r="672" spans="1:2">
      <c r="A672" s="24" t="s">
        <v>5676</v>
      </c>
      <c r="B672" s="24" t="s">
        <v>5677</v>
      </c>
    </row>
    <row r="673" spans="1:2">
      <c r="A673" s="24" t="s">
        <v>5678</v>
      </c>
      <c r="B673" s="24" t="s">
        <v>5679</v>
      </c>
    </row>
    <row r="674" spans="1:2">
      <c r="A674" s="24" t="s">
        <v>5680</v>
      </c>
      <c r="B674" s="24" t="s">
        <v>5681</v>
      </c>
    </row>
    <row r="675" spans="1:2">
      <c r="A675" s="24" t="s">
        <v>5682</v>
      </c>
      <c r="B675" s="24" t="s">
        <v>5683</v>
      </c>
    </row>
    <row r="676" spans="1:2">
      <c r="A676" s="24" t="s">
        <v>5684</v>
      </c>
      <c r="B676" s="24" t="s">
        <v>5685</v>
      </c>
    </row>
    <row r="677" spans="1:2">
      <c r="A677" s="24" t="s">
        <v>5686</v>
      </c>
      <c r="B677" s="24" t="s">
        <v>5687</v>
      </c>
    </row>
    <row r="678" spans="1:2">
      <c r="A678" s="24" t="s">
        <v>5688</v>
      </c>
      <c r="B678" s="24" t="s">
        <v>5689</v>
      </c>
    </row>
    <row r="679" spans="1:2">
      <c r="A679" s="24" t="s">
        <v>5690</v>
      </c>
      <c r="B679" s="24" t="s">
        <v>5691</v>
      </c>
    </row>
    <row r="680" spans="1:2">
      <c r="A680" s="27" t="s">
        <v>5692</v>
      </c>
      <c r="B680" s="24" t="s">
        <v>5693</v>
      </c>
    </row>
    <row r="681" spans="1:2">
      <c r="A681" s="22"/>
      <c r="B681" s="22"/>
    </row>
    <row r="682" spans="1:2">
      <c r="A682" s="24" t="s">
        <v>5694</v>
      </c>
      <c r="B682" s="24"/>
    </row>
    <row r="683" spans="1:2">
      <c r="A683" s="24"/>
      <c r="B683" s="24"/>
    </row>
    <row r="684" spans="1:2">
      <c r="A684" s="24" t="s">
        <v>5695</v>
      </c>
      <c r="B684" s="24" t="s">
        <v>5696</v>
      </c>
    </row>
    <row r="685" spans="1:2">
      <c r="A685" s="24" t="s">
        <v>5697</v>
      </c>
      <c r="B685" s="24" t="s">
        <v>5698</v>
      </c>
    </row>
    <row r="686" spans="1:2">
      <c r="A686" s="24" t="s">
        <v>5699</v>
      </c>
      <c r="B686" s="24" t="s">
        <v>5700</v>
      </c>
    </row>
    <row r="687" spans="1:2">
      <c r="A687" s="24" t="s">
        <v>5701</v>
      </c>
      <c r="B687" s="24" t="s">
        <v>5702</v>
      </c>
    </row>
    <row r="688" spans="1:2">
      <c r="A688" s="24" t="s">
        <v>5703</v>
      </c>
      <c r="B688" s="24" t="s">
        <v>5704</v>
      </c>
    </row>
    <row r="689" spans="1:2">
      <c r="A689" s="24" t="s">
        <v>5705</v>
      </c>
      <c r="B689" s="24" t="s">
        <v>5706</v>
      </c>
    </row>
    <row r="690" spans="1:2">
      <c r="A690" s="24" t="s">
        <v>5707</v>
      </c>
      <c r="B690" s="24" t="s">
        <v>5708</v>
      </c>
    </row>
    <row r="691" spans="1:2">
      <c r="A691" s="24" t="s">
        <v>5709</v>
      </c>
      <c r="B691" s="24" t="s">
        <v>5710</v>
      </c>
    </row>
    <row r="692" spans="1:2">
      <c r="A692" s="24" t="s">
        <v>5711</v>
      </c>
      <c r="B692" s="24" t="s">
        <v>5712</v>
      </c>
    </row>
    <row r="693" spans="1:2">
      <c r="A693" s="24" t="s">
        <v>5713</v>
      </c>
      <c r="B693" s="24" t="s">
        <v>5714</v>
      </c>
    </row>
    <row r="694" spans="1:2">
      <c r="A694" s="24" t="s">
        <v>5715</v>
      </c>
      <c r="B694" s="24" t="s">
        <v>5716</v>
      </c>
    </row>
    <row r="695" spans="1:2">
      <c r="A695" s="24" t="s">
        <v>5717</v>
      </c>
      <c r="B695" s="24" t="s">
        <v>5718</v>
      </c>
    </row>
    <row r="696" spans="1:2">
      <c r="A696" s="24" t="s">
        <v>5719</v>
      </c>
      <c r="B696" s="24" t="s">
        <v>5458</v>
      </c>
    </row>
    <row r="697" spans="1:2">
      <c r="A697" s="24" t="s">
        <v>5720</v>
      </c>
      <c r="B697" s="24" t="s">
        <v>5721</v>
      </c>
    </row>
    <row r="698" spans="1:2">
      <c r="A698" s="24" t="s">
        <v>5722</v>
      </c>
      <c r="B698" s="24" t="s">
        <v>5723</v>
      </c>
    </row>
    <row r="699" spans="1:2">
      <c r="A699" s="24" t="s">
        <v>5724</v>
      </c>
      <c r="B699" s="24" t="s">
        <v>5725</v>
      </c>
    </row>
    <row r="700" spans="1:2">
      <c r="A700" s="24" t="s">
        <v>5726</v>
      </c>
      <c r="B700" s="24" t="s">
        <v>5727</v>
      </c>
    </row>
    <row r="701" spans="1:2">
      <c r="A701" s="24" t="s">
        <v>5728</v>
      </c>
      <c r="B701" s="24" t="s">
        <v>5729</v>
      </c>
    </row>
    <row r="702" spans="1:2">
      <c r="A702" s="24" t="s">
        <v>5730</v>
      </c>
      <c r="B702" s="24" t="s">
        <v>5731</v>
      </c>
    </row>
    <row r="703" spans="1:2">
      <c r="A703" s="24" t="s">
        <v>5732</v>
      </c>
      <c r="B703" s="24" t="s">
        <v>5733</v>
      </c>
    </row>
    <row r="704" spans="1:2">
      <c r="A704" s="24" t="s">
        <v>5734</v>
      </c>
      <c r="B704" s="24" t="s">
        <v>5735</v>
      </c>
    </row>
    <row r="705" spans="1:2">
      <c r="A705" s="24" t="s">
        <v>5736</v>
      </c>
      <c r="B705" s="24" t="s">
        <v>5737</v>
      </c>
    </row>
    <row r="706" spans="1:2">
      <c r="A706" s="24" t="s">
        <v>5738</v>
      </c>
      <c r="B706" s="24" t="s">
        <v>5525</v>
      </c>
    </row>
    <row r="707" spans="1:2">
      <c r="A707" s="24" t="s">
        <v>5739</v>
      </c>
      <c r="B707" s="24" t="s">
        <v>5740</v>
      </c>
    </row>
    <row r="708" spans="1:2">
      <c r="A708" s="24" t="s">
        <v>5741</v>
      </c>
      <c r="B708" s="24" t="s">
        <v>5742</v>
      </c>
    </row>
    <row r="709" spans="1:2">
      <c r="A709" s="24" t="s">
        <v>5743</v>
      </c>
      <c r="B709" s="24" t="s">
        <v>5744</v>
      </c>
    </row>
    <row r="710" spans="1:2">
      <c r="A710" s="24" t="s">
        <v>5745</v>
      </c>
      <c r="B710" s="24" t="s">
        <v>5746</v>
      </c>
    </row>
    <row r="711" spans="1:2">
      <c r="A711" s="24" t="s">
        <v>5747</v>
      </c>
      <c r="B711" s="24" t="s">
        <v>5748</v>
      </c>
    </row>
    <row r="712" spans="1:2">
      <c r="A712" s="24" t="s">
        <v>5749</v>
      </c>
      <c r="B712" s="24" t="s">
        <v>5750</v>
      </c>
    </row>
    <row r="713" spans="1:2">
      <c r="A713" s="24" t="s">
        <v>5751</v>
      </c>
      <c r="B713" s="24" t="s">
        <v>5752</v>
      </c>
    </row>
    <row r="714" spans="1:2">
      <c r="A714" s="24" t="s">
        <v>5753</v>
      </c>
      <c r="B714" s="24" t="s">
        <v>5754</v>
      </c>
    </row>
    <row r="715" spans="1:2">
      <c r="A715" s="24" t="s">
        <v>5755</v>
      </c>
      <c r="B715" s="24" t="s">
        <v>5756</v>
      </c>
    </row>
    <row r="716" spans="1:2">
      <c r="A716" s="24" t="s">
        <v>5757</v>
      </c>
      <c r="B716" s="24" t="s">
        <v>5758</v>
      </c>
    </row>
    <row r="717" spans="1:2">
      <c r="A717" s="24" t="s">
        <v>5759</v>
      </c>
      <c r="B717" s="24" t="s">
        <v>5760</v>
      </c>
    </row>
    <row r="718" spans="1:2">
      <c r="A718" s="24" t="s">
        <v>5761</v>
      </c>
      <c r="B718" s="24" t="s">
        <v>5762</v>
      </c>
    </row>
    <row r="719" spans="1:2">
      <c r="A719" s="24" t="s">
        <v>5763</v>
      </c>
      <c r="B719" s="24" t="s">
        <v>4458</v>
      </c>
    </row>
    <row r="720" spans="1:2">
      <c r="A720" s="24" t="s">
        <v>5764</v>
      </c>
      <c r="B720" s="24" t="s">
        <v>5765</v>
      </c>
    </row>
    <row r="721" spans="1:2">
      <c r="A721" s="24" t="s">
        <v>5766</v>
      </c>
      <c r="B721" s="24" t="s">
        <v>5767</v>
      </c>
    </row>
    <row r="722" spans="1:2">
      <c r="A722" s="24" t="s">
        <v>5768</v>
      </c>
      <c r="B722" s="24" t="s">
        <v>5769</v>
      </c>
    </row>
    <row r="723" spans="1:2">
      <c r="A723" s="24" t="s">
        <v>5770</v>
      </c>
      <c r="B723" s="24" t="s">
        <v>5771</v>
      </c>
    </row>
    <row r="724" spans="1:2">
      <c r="A724" s="24" t="s">
        <v>5772</v>
      </c>
      <c r="B724" s="24" t="s">
        <v>5773</v>
      </c>
    </row>
    <row r="725" spans="1:2">
      <c r="A725" s="24" t="s">
        <v>5774</v>
      </c>
      <c r="B725" s="24" t="s">
        <v>5775</v>
      </c>
    </row>
    <row r="726" spans="1:2">
      <c r="A726" s="24" t="s">
        <v>5776</v>
      </c>
      <c r="B726" s="24" t="s">
        <v>5777</v>
      </c>
    </row>
    <row r="727" spans="1:2">
      <c r="A727" s="24" t="s">
        <v>5778</v>
      </c>
      <c r="B727" s="24" t="s">
        <v>5779</v>
      </c>
    </row>
    <row r="728" spans="1:2">
      <c r="A728" s="24" t="s">
        <v>5780</v>
      </c>
      <c r="B728" s="24" t="s">
        <v>5781</v>
      </c>
    </row>
    <row r="729" spans="1:2">
      <c r="A729" s="24" t="s">
        <v>5782</v>
      </c>
      <c r="B729" s="24" t="s">
        <v>5783</v>
      </c>
    </row>
    <row r="730" spans="1:2">
      <c r="A730" s="24" t="s">
        <v>5784</v>
      </c>
      <c r="B730" s="24" t="s">
        <v>5785</v>
      </c>
    </row>
    <row r="731" spans="1:2">
      <c r="A731" s="24" t="s">
        <v>5786</v>
      </c>
      <c r="B731" s="24" t="s">
        <v>5787</v>
      </c>
    </row>
    <row r="732" spans="1:2">
      <c r="A732" s="24" t="s">
        <v>5788</v>
      </c>
      <c r="B732" s="24" t="s">
        <v>5789</v>
      </c>
    </row>
    <row r="733" spans="1:2">
      <c r="A733" s="24" t="s">
        <v>5790</v>
      </c>
      <c r="B733" s="24" t="s">
        <v>5791</v>
      </c>
    </row>
    <row r="734" spans="1:2">
      <c r="A734" s="24" t="s">
        <v>5792</v>
      </c>
      <c r="B734" s="24" t="s">
        <v>5793</v>
      </c>
    </row>
    <row r="735" spans="1:2">
      <c r="A735" s="24" t="s">
        <v>5794</v>
      </c>
      <c r="B735" s="24" t="s">
        <v>5795</v>
      </c>
    </row>
    <row r="736" spans="1:2">
      <c r="A736" s="24" t="s">
        <v>5796</v>
      </c>
      <c r="B736" s="24" t="s">
        <v>5797</v>
      </c>
    </row>
    <row r="737" spans="1:2">
      <c r="A737" s="24" t="s">
        <v>5798</v>
      </c>
      <c r="B737" s="24" t="s">
        <v>5799</v>
      </c>
    </row>
    <row r="738" spans="1:2">
      <c r="A738" s="24" t="s">
        <v>5800</v>
      </c>
      <c r="B738" s="24" t="s">
        <v>5801</v>
      </c>
    </row>
    <row r="739" spans="1:2">
      <c r="A739" s="24" t="s">
        <v>5802</v>
      </c>
      <c r="B739" s="24" t="s">
        <v>5803</v>
      </c>
    </row>
    <row r="740" spans="1:2">
      <c r="A740" s="24" t="s">
        <v>5804</v>
      </c>
      <c r="B740" s="24" t="s">
        <v>5805</v>
      </c>
    </row>
    <row r="741" spans="1:2">
      <c r="A741" s="24" t="s">
        <v>5806</v>
      </c>
      <c r="B741" s="24" t="s">
        <v>4829</v>
      </c>
    </row>
    <row r="742" spans="1:2">
      <c r="A742" s="24" t="s">
        <v>5807</v>
      </c>
      <c r="B742" s="24" t="s">
        <v>5808</v>
      </c>
    </row>
    <row r="743" spans="1:2">
      <c r="A743" s="24" t="s">
        <v>5809</v>
      </c>
      <c r="B743" s="24" t="s">
        <v>5810</v>
      </c>
    </row>
    <row r="744" spans="1:2">
      <c r="A744" s="24" t="s">
        <v>5811</v>
      </c>
      <c r="B744" s="24" t="s">
        <v>5812</v>
      </c>
    </row>
    <row r="745" spans="1:2">
      <c r="A745" s="24" t="s">
        <v>5813</v>
      </c>
      <c r="B745" s="24" t="s">
        <v>5814</v>
      </c>
    </row>
    <row r="746" spans="1:2">
      <c r="A746" s="24" t="s">
        <v>5815</v>
      </c>
      <c r="B746" s="24" t="s">
        <v>5816</v>
      </c>
    </row>
    <row r="747" spans="1:2">
      <c r="A747" s="24" t="s">
        <v>5817</v>
      </c>
      <c r="B747" s="24" t="s">
        <v>5818</v>
      </c>
    </row>
    <row r="748" spans="1:2">
      <c r="A748" s="24" t="s">
        <v>5819</v>
      </c>
      <c r="B748" s="24" t="s">
        <v>5820</v>
      </c>
    </row>
    <row r="749" spans="1:2">
      <c r="A749" s="24" t="s">
        <v>5821</v>
      </c>
      <c r="B749" s="24" t="s">
        <v>5822</v>
      </c>
    </row>
    <row r="750" spans="1:2">
      <c r="A750" s="24" t="s">
        <v>5823</v>
      </c>
      <c r="B750" s="24" t="s">
        <v>5824</v>
      </c>
    </row>
    <row r="751" spans="1:2">
      <c r="A751" s="24" t="s">
        <v>5825</v>
      </c>
      <c r="B751" s="24" t="s">
        <v>5826</v>
      </c>
    </row>
    <row r="752" spans="1:2">
      <c r="A752" s="24" t="s">
        <v>5827</v>
      </c>
      <c r="B752" s="24" t="s">
        <v>5444</v>
      </c>
    </row>
    <row r="753" spans="1:2">
      <c r="A753" s="24" t="s">
        <v>5828</v>
      </c>
      <c r="B753" s="24" t="s">
        <v>5829</v>
      </c>
    </row>
    <row r="754" spans="1:2">
      <c r="A754" s="24" t="s">
        <v>5830</v>
      </c>
      <c r="B754" s="24" t="s">
        <v>5831</v>
      </c>
    </row>
    <row r="755" spans="1:2">
      <c r="A755" s="24" t="s">
        <v>5832</v>
      </c>
      <c r="B755" s="24" t="s">
        <v>5833</v>
      </c>
    </row>
    <row r="756" spans="1:2">
      <c r="A756" s="24" t="s">
        <v>5834</v>
      </c>
      <c r="B756" s="24" t="s">
        <v>5835</v>
      </c>
    </row>
    <row r="757" spans="1:2">
      <c r="A757" s="24" t="s">
        <v>5836</v>
      </c>
      <c r="B757" s="24" t="s">
        <v>5837</v>
      </c>
    </row>
    <row r="758" spans="1:2">
      <c r="A758" s="24" t="s">
        <v>5838</v>
      </c>
      <c r="B758" s="24" t="s">
        <v>5839</v>
      </c>
    </row>
    <row r="759" spans="1:2">
      <c r="A759" s="24" t="s">
        <v>5840</v>
      </c>
      <c r="B759" s="24" t="s">
        <v>5841</v>
      </c>
    </row>
    <row r="760" spans="1:2">
      <c r="A760" s="24" t="s">
        <v>5842</v>
      </c>
      <c r="B760" s="24" t="s">
        <v>5843</v>
      </c>
    </row>
    <row r="761" spans="1:2">
      <c r="A761" s="24" t="s">
        <v>5844</v>
      </c>
      <c r="B761" s="24" t="s">
        <v>5843</v>
      </c>
    </row>
    <row r="762" spans="1:2">
      <c r="A762" s="24" t="s">
        <v>5845</v>
      </c>
      <c r="B762" s="24" t="s">
        <v>5846</v>
      </c>
    </row>
    <row r="763" spans="1:2">
      <c r="A763" s="24" t="s">
        <v>5847</v>
      </c>
      <c r="B763" s="24" t="s">
        <v>4921</v>
      </c>
    </row>
    <row r="764" spans="1:2">
      <c r="A764" s="24" t="s">
        <v>5848</v>
      </c>
      <c r="B764" s="24" t="s">
        <v>5849</v>
      </c>
    </row>
    <row r="765" spans="1:2">
      <c r="A765" s="24" t="s">
        <v>5850</v>
      </c>
      <c r="B765" s="24" t="s">
        <v>5851</v>
      </c>
    </row>
    <row r="766" spans="1:2">
      <c r="A766" s="24" t="s">
        <v>5852</v>
      </c>
      <c r="B766" s="24" t="s">
        <v>5853</v>
      </c>
    </row>
    <row r="767" spans="1:2">
      <c r="A767" s="24" t="s">
        <v>5854</v>
      </c>
      <c r="B767" s="24" t="s">
        <v>5855</v>
      </c>
    </row>
    <row r="768" spans="1:2">
      <c r="A768" s="24" t="s">
        <v>5856</v>
      </c>
      <c r="B768" s="24" t="s">
        <v>5857</v>
      </c>
    </row>
    <row r="769" spans="1:2">
      <c r="A769" s="24" t="s">
        <v>5858</v>
      </c>
      <c r="B769" s="24" t="s">
        <v>5859</v>
      </c>
    </row>
    <row r="770" spans="1:2">
      <c r="A770" s="24" t="s">
        <v>5860</v>
      </c>
      <c r="B770" s="24" t="s">
        <v>5861</v>
      </c>
    </row>
    <row r="771" spans="1:2">
      <c r="A771" s="24" t="s">
        <v>5862</v>
      </c>
      <c r="B771" s="24" t="s">
        <v>5863</v>
      </c>
    </row>
    <row r="772" spans="1:2">
      <c r="A772" s="24" t="s">
        <v>5864</v>
      </c>
      <c r="B772" s="24" t="s">
        <v>5865</v>
      </c>
    </row>
    <row r="773" spans="1:2">
      <c r="A773" s="24" t="s">
        <v>5866</v>
      </c>
      <c r="B773" s="24" t="s">
        <v>5861</v>
      </c>
    </row>
    <row r="774" spans="1:2">
      <c r="A774" s="24" t="s">
        <v>5867</v>
      </c>
      <c r="B774" s="24" t="s">
        <v>5868</v>
      </c>
    </row>
    <row r="775" spans="1:2">
      <c r="A775" s="24" t="s">
        <v>5869</v>
      </c>
      <c r="B775" s="24" t="s">
        <v>5870</v>
      </c>
    </row>
    <row r="776" spans="1:2">
      <c r="A776" s="24" t="s">
        <v>5871</v>
      </c>
      <c r="B776" s="24" t="s">
        <v>5872</v>
      </c>
    </row>
    <row r="777" spans="1:2">
      <c r="A777" s="24" t="s">
        <v>5873</v>
      </c>
      <c r="B777" s="24" t="s">
        <v>5874</v>
      </c>
    </row>
    <row r="778" spans="1:2">
      <c r="A778" s="24" t="s">
        <v>5875</v>
      </c>
      <c r="B778" s="24" t="s">
        <v>5876</v>
      </c>
    </row>
    <row r="779" spans="1:2">
      <c r="A779" s="24" t="s">
        <v>5877</v>
      </c>
      <c r="B779" s="24" t="s">
        <v>4825</v>
      </c>
    </row>
    <row r="780" spans="1:2">
      <c r="A780" s="24" t="s">
        <v>5878</v>
      </c>
      <c r="B780" s="24" t="s">
        <v>5879</v>
      </c>
    </row>
    <row r="781" spans="1:2">
      <c r="A781" s="24" t="s">
        <v>5880</v>
      </c>
      <c r="B781" s="24" t="s">
        <v>5881</v>
      </c>
    </row>
    <row r="782" spans="1:2">
      <c r="A782" s="24" t="s">
        <v>5882</v>
      </c>
      <c r="B782" s="24" t="s">
        <v>5883</v>
      </c>
    </row>
    <row r="783" spans="1:2">
      <c r="A783" s="24" t="s">
        <v>5884</v>
      </c>
      <c r="B783" s="24" t="s">
        <v>5885</v>
      </c>
    </row>
    <row r="784" spans="1:2">
      <c r="A784" s="24" t="s">
        <v>5886</v>
      </c>
      <c r="B784" s="24" t="s">
        <v>5887</v>
      </c>
    </row>
    <row r="785" spans="1:2">
      <c r="A785" s="24" t="s">
        <v>5888</v>
      </c>
      <c r="B785" s="24" t="s">
        <v>5091</v>
      </c>
    </row>
    <row r="786" spans="1:2">
      <c r="A786" s="24" t="s">
        <v>5889</v>
      </c>
      <c r="B786" s="24" t="s">
        <v>5890</v>
      </c>
    </row>
    <row r="787" spans="1:2">
      <c r="A787" s="24" t="s">
        <v>5891</v>
      </c>
      <c r="B787" s="24" t="s">
        <v>5892</v>
      </c>
    </row>
    <row r="788" spans="1:2">
      <c r="A788" s="24" t="s">
        <v>5893</v>
      </c>
      <c r="B788" s="24" t="s">
        <v>5029</v>
      </c>
    </row>
    <row r="789" spans="1:2" ht="31.5">
      <c r="A789" s="24" t="s">
        <v>5894</v>
      </c>
      <c r="B789" s="24" t="s">
        <v>5895</v>
      </c>
    </row>
    <row r="790" spans="1:2">
      <c r="A790" s="24" t="s">
        <v>5896</v>
      </c>
      <c r="B790" s="24" t="s">
        <v>5897</v>
      </c>
    </row>
    <row r="791" spans="1:2">
      <c r="A791" s="24" t="s">
        <v>5898</v>
      </c>
      <c r="B791" s="24" t="s">
        <v>5899</v>
      </c>
    </row>
    <row r="792" spans="1:2">
      <c r="A792" s="24" t="s">
        <v>5900</v>
      </c>
      <c r="B792" s="24" t="s">
        <v>5901</v>
      </c>
    </row>
    <row r="793" spans="1:2">
      <c r="A793" s="24" t="s">
        <v>5902</v>
      </c>
      <c r="B793" s="24" t="s">
        <v>5903</v>
      </c>
    </row>
    <row r="794" spans="1:2">
      <c r="A794" s="24" t="s">
        <v>5904</v>
      </c>
      <c r="B794" s="24" t="s">
        <v>5905</v>
      </c>
    </row>
    <row r="795" spans="1:2">
      <c r="A795" s="24" t="s">
        <v>5906</v>
      </c>
      <c r="B795" s="24" t="s">
        <v>5907</v>
      </c>
    </row>
    <row r="796" spans="1:2">
      <c r="A796" s="24" t="s">
        <v>5908</v>
      </c>
      <c r="B796" s="24" t="s">
        <v>5909</v>
      </c>
    </row>
    <row r="797" spans="1:2">
      <c r="A797" s="24" t="s">
        <v>5910</v>
      </c>
      <c r="B797" s="24" t="s">
        <v>5911</v>
      </c>
    </row>
    <row r="798" spans="1:2">
      <c r="A798" s="24" t="s">
        <v>5912</v>
      </c>
      <c r="B798" s="24" t="s">
        <v>5913</v>
      </c>
    </row>
    <row r="799" spans="1:2">
      <c r="A799" s="24" t="s">
        <v>5914</v>
      </c>
      <c r="B799" s="24" t="s">
        <v>5915</v>
      </c>
    </row>
    <row r="800" spans="1:2">
      <c r="A800" s="24" t="s">
        <v>5916</v>
      </c>
      <c r="B800" s="24" t="s">
        <v>5917</v>
      </c>
    </row>
    <row r="801" spans="1:2">
      <c r="A801" s="24" t="s">
        <v>5918</v>
      </c>
      <c r="B801" s="24" t="s">
        <v>5919</v>
      </c>
    </row>
    <row r="802" spans="1:2">
      <c r="A802" s="24" t="s">
        <v>5920</v>
      </c>
      <c r="B802" s="24" t="s">
        <v>5921</v>
      </c>
    </row>
    <row r="803" spans="1:2">
      <c r="A803" s="24" t="s">
        <v>5922</v>
      </c>
      <c r="B803" s="24" t="s">
        <v>5923</v>
      </c>
    </row>
    <row r="804" spans="1:2">
      <c r="A804" s="24" t="s">
        <v>5924</v>
      </c>
      <c r="B804" s="24" t="s">
        <v>5925</v>
      </c>
    </row>
    <row r="805" spans="1:2">
      <c r="A805" s="24" t="s">
        <v>5926</v>
      </c>
      <c r="B805" s="24" t="s">
        <v>5927</v>
      </c>
    </row>
    <row r="806" spans="1:2">
      <c r="A806" s="24" t="s">
        <v>5928</v>
      </c>
      <c r="B806" s="24" t="s">
        <v>5929</v>
      </c>
    </row>
    <row r="807" spans="1:2">
      <c r="A807" s="24" t="s">
        <v>5930</v>
      </c>
      <c r="B807" s="24" t="s">
        <v>5931</v>
      </c>
    </row>
    <row r="808" spans="1:2">
      <c r="A808" s="24" t="s">
        <v>5932</v>
      </c>
      <c r="B808" s="24" t="s">
        <v>5933</v>
      </c>
    </row>
    <row r="809" spans="1:2">
      <c r="A809" s="24" t="s">
        <v>5934</v>
      </c>
      <c r="B809" s="24" t="s">
        <v>5935</v>
      </c>
    </row>
    <row r="810" spans="1:2">
      <c r="A810" s="24" t="s">
        <v>5936</v>
      </c>
      <c r="B810" s="24" t="s">
        <v>5937</v>
      </c>
    </row>
    <row r="811" spans="1:2">
      <c r="A811" s="24" t="s">
        <v>5938</v>
      </c>
      <c r="B811" s="24" t="s">
        <v>5939</v>
      </c>
    </row>
    <row r="812" spans="1:2">
      <c r="A812" s="24" t="s">
        <v>5940</v>
      </c>
      <c r="B812" s="24" t="s">
        <v>5941</v>
      </c>
    </row>
    <row r="813" spans="1:2">
      <c r="A813" s="24" t="s">
        <v>5942</v>
      </c>
      <c r="B813" s="24" t="s">
        <v>5943</v>
      </c>
    </row>
    <row r="814" spans="1:2">
      <c r="A814" s="24" t="s">
        <v>5944</v>
      </c>
      <c r="B814" s="24" t="s">
        <v>5945</v>
      </c>
    </row>
    <row r="815" spans="1:2">
      <c r="A815" s="24" t="s">
        <v>5946</v>
      </c>
      <c r="B815" s="24" t="s">
        <v>5947</v>
      </c>
    </row>
    <row r="816" spans="1:2">
      <c r="A816" s="24" t="s">
        <v>5948</v>
      </c>
      <c r="B816" s="24" t="s">
        <v>5949</v>
      </c>
    </row>
    <row r="817" spans="1:2">
      <c r="A817" s="24" t="s">
        <v>5950</v>
      </c>
      <c r="B817" s="24" t="s">
        <v>5951</v>
      </c>
    </row>
    <row r="818" spans="1:2">
      <c r="A818" s="24" t="s">
        <v>5952</v>
      </c>
      <c r="B818" s="24" t="s">
        <v>5953</v>
      </c>
    </row>
    <row r="819" spans="1:2">
      <c r="A819" s="24" t="s">
        <v>5954</v>
      </c>
      <c r="B819" s="24" t="s">
        <v>5955</v>
      </c>
    </row>
    <row r="820" spans="1:2">
      <c r="A820" s="24" t="s">
        <v>5956</v>
      </c>
      <c r="B820" s="24" t="s">
        <v>5957</v>
      </c>
    </row>
    <row r="821" spans="1:2">
      <c r="A821" s="24" t="s">
        <v>5958</v>
      </c>
      <c r="B821" s="24" t="s">
        <v>5959</v>
      </c>
    </row>
    <row r="822" spans="1:2">
      <c r="A822" s="24" t="s">
        <v>5960</v>
      </c>
      <c r="B822" s="24" t="s">
        <v>5961</v>
      </c>
    </row>
    <row r="823" spans="1:2">
      <c r="A823" s="24" t="s">
        <v>5962</v>
      </c>
      <c r="B823" s="24" t="s">
        <v>5963</v>
      </c>
    </row>
    <row r="824" spans="1:2">
      <c r="A824" s="24" t="s">
        <v>5964</v>
      </c>
      <c r="B824" s="24" t="s">
        <v>5965</v>
      </c>
    </row>
    <row r="825" spans="1:2">
      <c r="A825" s="24" t="s">
        <v>5966</v>
      </c>
      <c r="B825" s="24" t="s">
        <v>5967</v>
      </c>
    </row>
    <row r="826" spans="1:2">
      <c r="A826" s="24" t="s">
        <v>5968</v>
      </c>
      <c r="B826" s="24" t="s">
        <v>5969</v>
      </c>
    </row>
    <row r="827" spans="1:2">
      <c r="A827" s="24" t="s">
        <v>5970</v>
      </c>
      <c r="B827" s="24" t="s">
        <v>5971</v>
      </c>
    </row>
    <row r="828" spans="1:2">
      <c r="A828" s="24" t="s">
        <v>5972</v>
      </c>
      <c r="B828" s="24" t="s">
        <v>5973</v>
      </c>
    </row>
    <row r="829" spans="1:2">
      <c r="A829" s="24" t="s">
        <v>5974</v>
      </c>
      <c r="B829" s="24" t="s">
        <v>5975</v>
      </c>
    </row>
    <row r="830" spans="1:2">
      <c r="A830" s="24" t="s">
        <v>5976</v>
      </c>
      <c r="B830" s="24" t="s">
        <v>5977</v>
      </c>
    </row>
    <row r="831" spans="1:2">
      <c r="A831" s="24" t="s">
        <v>5978</v>
      </c>
      <c r="B831" s="24" t="s">
        <v>5979</v>
      </c>
    </row>
    <row r="832" spans="1:2">
      <c r="A832" s="24" t="s">
        <v>5980</v>
      </c>
      <c r="B832" s="24" t="s">
        <v>5981</v>
      </c>
    </row>
    <row r="833" spans="1:2">
      <c r="A833" s="24" t="s">
        <v>5982</v>
      </c>
      <c r="B833" s="24" t="s">
        <v>5983</v>
      </c>
    </row>
    <row r="834" spans="1:2">
      <c r="A834" s="24" t="s">
        <v>5984</v>
      </c>
      <c r="B834" s="24" t="s">
        <v>5985</v>
      </c>
    </row>
    <row r="835" spans="1:2">
      <c r="A835" s="24" t="s">
        <v>5986</v>
      </c>
      <c r="B835" s="24" t="s">
        <v>5987</v>
      </c>
    </row>
    <row r="836" spans="1:2">
      <c r="A836" s="24" t="s">
        <v>5988</v>
      </c>
      <c r="B836" s="24" t="s">
        <v>5989</v>
      </c>
    </row>
    <row r="837" spans="1:2">
      <c r="A837" s="24" t="s">
        <v>5990</v>
      </c>
      <c r="B837" s="24" t="s">
        <v>5991</v>
      </c>
    </row>
    <row r="838" spans="1:2">
      <c r="A838" s="24" t="s">
        <v>5992</v>
      </c>
      <c r="B838" s="24" t="s">
        <v>4530</v>
      </c>
    </row>
    <row r="839" spans="1:2">
      <c r="A839" s="24" t="s">
        <v>5993</v>
      </c>
      <c r="B839" s="24" t="s">
        <v>5994</v>
      </c>
    </row>
    <row r="840" spans="1:2">
      <c r="A840" s="24" t="s">
        <v>5995</v>
      </c>
      <c r="B840" s="24" t="s">
        <v>5996</v>
      </c>
    </row>
    <row r="841" spans="1:2">
      <c r="A841" s="24" t="s">
        <v>5997</v>
      </c>
      <c r="B841" s="24" t="s">
        <v>5998</v>
      </c>
    </row>
    <row r="842" spans="1:2">
      <c r="A842" s="24" t="s">
        <v>5999</v>
      </c>
      <c r="B842" s="24" t="s">
        <v>6000</v>
      </c>
    </row>
    <row r="843" spans="1:2">
      <c r="A843" s="24" t="s">
        <v>6001</v>
      </c>
      <c r="B843" s="24" t="s">
        <v>6002</v>
      </c>
    </row>
    <row r="844" spans="1:2">
      <c r="A844" s="24" t="s">
        <v>6003</v>
      </c>
      <c r="B844" s="24" t="s">
        <v>6004</v>
      </c>
    </row>
    <row r="845" spans="1:2">
      <c r="A845" s="24" t="s">
        <v>6005</v>
      </c>
      <c r="B845" s="24" t="s">
        <v>4992</v>
      </c>
    </row>
    <row r="846" spans="1:2">
      <c r="A846" s="24" t="s">
        <v>6006</v>
      </c>
      <c r="B846" s="24" t="s">
        <v>6007</v>
      </c>
    </row>
    <row r="847" spans="1:2">
      <c r="A847" s="24" t="s">
        <v>6008</v>
      </c>
      <c r="B847" s="24" t="s">
        <v>5983</v>
      </c>
    </row>
    <row r="848" spans="1:2">
      <c r="A848" s="24" t="s">
        <v>6009</v>
      </c>
      <c r="B848" s="24" t="s">
        <v>6010</v>
      </c>
    </row>
    <row r="849" spans="1:2">
      <c r="A849" s="24" t="s">
        <v>6011</v>
      </c>
      <c r="B849" s="24" t="s">
        <v>6012</v>
      </c>
    </row>
    <row r="850" spans="1:2">
      <c r="A850" s="24" t="s">
        <v>6013</v>
      </c>
      <c r="B850" s="24" t="s">
        <v>4566</v>
      </c>
    </row>
    <row r="851" spans="1:2">
      <c r="A851" s="24" t="s">
        <v>6014</v>
      </c>
      <c r="B851" s="24" t="s">
        <v>6015</v>
      </c>
    </row>
    <row r="852" spans="1:2">
      <c r="A852" s="24" t="s">
        <v>6016</v>
      </c>
      <c r="B852" s="24" t="s">
        <v>6017</v>
      </c>
    </row>
    <row r="853" spans="1:2">
      <c r="A853" s="24" t="s">
        <v>6018</v>
      </c>
      <c r="B853" s="24" t="s">
        <v>5841</v>
      </c>
    </row>
    <row r="854" spans="1:2">
      <c r="A854" s="24" t="s">
        <v>6019</v>
      </c>
      <c r="B854" s="24" t="s">
        <v>6020</v>
      </c>
    </row>
    <row r="855" spans="1:2">
      <c r="A855" s="24" t="s">
        <v>6021</v>
      </c>
      <c r="B855" s="24" t="s">
        <v>6022</v>
      </c>
    </row>
    <row r="856" spans="1:2">
      <c r="A856" s="24" t="s">
        <v>6023</v>
      </c>
      <c r="B856" s="24" t="s">
        <v>6024</v>
      </c>
    </row>
    <row r="857" spans="1:2">
      <c r="A857" s="24" t="s">
        <v>6025</v>
      </c>
      <c r="B857" s="24" t="s">
        <v>6026</v>
      </c>
    </row>
    <row r="858" spans="1:2">
      <c r="A858" s="24" t="s">
        <v>6027</v>
      </c>
      <c r="B858" s="24" t="s">
        <v>6028</v>
      </c>
    </row>
    <row r="859" spans="1:2">
      <c r="A859" s="24" t="s">
        <v>6029</v>
      </c>
      <c r="B859" s="24" t="s">
        <v>6030</v>
      </c>
    </row>
    <row r="860" spans="1:2">
      <c r="A860" s="24" t="s">
        <v>6031</v>
      </c>
      <c r="B860" s="24" t="s">
        <v>6032</v>
      </c>
    </row>
    <row r="861" spans="1:2">
      <c r="A861" s="24" t="s">
        <v>6033</v>
      </c>
      <c r="B861" s="24" t="s">
        <v>5517</v>
      </c>
    </row>
    <row r="862" spans="1:2">
      <c r="A862" s="24" t="s">
        <v>6034</v>
      </c>
      <c r="B862" s="24" t="s">
        <v>6035</v>
      </c>
    </row>
    <row r="863" spans="1:2">
      <c r="A863" s="24" t="s">
        <v>6036</v>
      </c>
      <c r="B863" s="24" t="s">
        <v>6037</v>
      </c>
    </row>
    <row r="864" spans="1:2">
      <c r="A864" s="24" t="s">
        <v>6038</v>
      </c>
      <c r="B864" s="24" t="s">
        <v>6039</v>
      </c>
    </row>
    <row r="865" spans="1:2">
      <c r="A865" s="24" t="s">
        <v>6040</v>
      </c>
      <c r="B865" s="24" t="s">
        <v>6041</v>
      </c>
    </row>
    <row r="866" spans="1:2">
      <c r="A866" s="24" t="s">
        <v>6042</v>
      </c>
      <c r="B866" s="24" t="s">
        <v>6043</v>
      </c>
    </row>
    <row r="867" spans="1:2">
      <c r="A867" s="24" t="s">
        <v>6044</v>
      </c>
      <c r="B867" s="24" t="s">
        <v>6045</v>
      </c>
    </row>
    <row r="868" spans="1:2">
      <c r="A868" s="24" t="s">
        <v>6046</v>
      </c>
      <c r="B868" s="24" t="s">
        <v>6047</v>
      </c>
    </row>
    <row r="869" spans="1:2">
      <c r="A869" s="24" t="s">
        <v>6048</v>
      </c>
      <c r="B869" s="24" t="s">
        <v>6049</v>
      </c>
    </row>
    <row r="870" spans="1:2">
      <c r="A870" s="24" t="s">
        <v>6050</v>
      </c>
      <c r="B870" s="24" t="s">
        <v>6051</v>
      </c>
    </row>
    <row r="871" spans="1:2">
      <c r="A871" s="24" t="s">
        <v>6052</v>
      </c>
      <c r="B871" s="24" t="s">
        <v>6053</v>
      </c>
    </row>
    <row r="872" spans="1:2">
      <c r="A872" s="24" t="s">
        <v>6054</v>
      </c>
      <c r="B872" s="24" t="s">
        <v>6055</v>
      </c>
    </row>
    <row r="873" spans="1:2">
      <c r="A873" s="24" t="s">
        <v>6056</v>
      </c>
      <c r="B873" s="24" t="s">
        <v>6057</v>
      </c>
    </row>
    <row r="874" spans="1:2">
      <c r="A874" s="24" t="s">
        <v>6058</v>
      </c>
      <c r="B874" s="24" t="s">
        <v>6059</v>
      </c>
    </row>
    <row r="875" spans="1:2">
      <c r="A875" s="24" t="s">
        <v>6060</v>
      </c>
      <c r="B875" s="24" t="s">
        <v>6061</v>
      </c>
    </row>
    <row r="876" spans="1:2">
      <c r="A876" s="24" t="s">
        <v>6062</v>
      </c>
      <c r="B876" s="24" t="s">
        <v>6063</v>
      </c>
    </row>
    <row r="877" spans="1:2">
      <c r="A877" s="24" t="s">
        <v>6064</v>
      </c>
      <c r="B877" s="24" t="s">
        <v>6065</v>
      </c>
    </row>
    <row r="878" spans="1:2">
      <c r="A878" s="24" t="s">
        <v>6066</v>
      </c>
      <c r="B878" s="24" t="s">
        <v>6067</v>
      </c>
    </row>
    <row r="879" spans="1:2">
      <c r="A879" s="24" t="s">
        <v>6068</v>
      </c>
      <c r="B879" s="24" t="s">
        <v>6069</v>
      </c>
    </row>
    <row r="880" spans="1:2">
      <c r="A880" s="24" t="s">
        <v>6070</v>
      </c>
      <c r="B880" s="24" t="s">
        <v>6071</v>
      </c>
    </row>
    <row r="881" spans="1:2">
      <c r="A881" s="24" t="s">
        <v>6072</v>
      </c>
      <c r="B881" s="24" t="s">
        <v>6073</v>
      </c>
    </row>
    <row r="882" spans="1:2">
      <c r="A882" s="24" t="s">
        <v>6074</v>
      </c>
      <c r="B882" s="24" t="s">
        <v>6075</v>
      </c>
    </row>
    <row r="883" spans="1:2">
      <c r="A883" s="24" t="s">
        <v>6076</v>
      </c>
      <c r="B883" s="24" t="s">
        <v>6077</v>
      </c>
    </row>
    <row r="884" spans="1:2">
      <c r="A884" s="24" t="s">
        <v>6078</v>
      </c>
      <c r="B884" s="24" t="s">
        <v>6079</v>
      </c>
    </row>
    <row r="885" spans="1:2">
      <c r="A885" s="24" t="s">
        <v>6080</v>
      </c>
      <c r="B885" s="24" t="s">
        <v>4778</v>
      </c>
    </row>
    <row r="886" spans="1:2">
      <c r="A886" s="24"/>
      <c r="B886" s="24"/>
    </row>
    <row r="887" spans="1:2">
      <c r="A887" s="27" t="s">
        <v>6081</v>
      </c>
      <c r="B887" s="24"/>
    </row>
    <row r="888" spans="1:2">
      <c r="A888" s="22"/>
      <c r="B888" s="22"/>
    </row>
    <row r="889" spans="1:2">
      <c r="A889" s="24" t="s">
        <v>6082</v>
      </c>
      <c r="B889" s="24" t="s">
        <v>6083</v>
      </c>
    </row>
    <row r="890" spans="1:2">
      <c r="A890" s="24" t="s">
        <v>6084</v>
      </c>
      <c r="B890" s="24" t="s">
        <v>6085</v>
      </c>
    </row>
    <row r="891" spans="1:2">
      <c r="A891" s="24" t="s">
        <v>6086</v>
      </c>
      <c r="B891" s="24" t="s">
        <v>5542</v>
      </c>
    </row>
    <row r="892" spans="1:2">
      <c r="A892" s="24" t="s">
        <v>6087</v>
      </c>
      <c r="B892" s="24" t="s">
        <v>6088</v>
      </c>
    </row>
    <row r="893" spans="1:2">
      <c r="A893" s="24" t="s">
        <v>6089</v>
      </c>
      <c r="B893" s="24" t="s">
        <v>4396</v>
      </c>
    </row>
    <row r="894" spans="1:2">
      <c r="A894" s="24" t="s">
        <v>6090</v>
      </c>
      <c r="B894" s="24" t="s">
        <v>6091</v>
      </c>
    </row>
    <row r="895" spans="1:2">
      <c r="A895" s="24" t="s">
        <v>6092</v>
      </c>
      <c r="B895" s="24" t="s">
        <v>6093</v>
      </c>
    </row>
    <row r="896" spans="1:2">
      <c r="A896" s="24" t="s">
        <v>6094</v>
      </c>
      <c r="B896" s="24" t="s">
        <v>6095</v>
      </c>
    </row>
    <row r="897" spans="1:2">
      <c r="A897" s="24" t="s">
        <v>6096</v>
      </c>
      <c r="B897" s="24" t="s">
        <v>6097</v>
      </c>
    </row>
    <row r="898" spans="1:2">
      <c r="A898" s="24" t="s">
        <v>6098</v>
      </c>
      <c r="B898" s="24" t="s">
        <v>6099</v>
      </c>
    </row>
    <row r="899" spans="1:2">
      <c r="A899" s="24" t="s">
        <v>6100</v>
      </c>
      <c r="B899" s="24" t="s">
        <v>6101</v>
      </c>
    </row>
    <row r="900" spans="1:2">
      <c r="A900" s="24" t="s">
        <v>6102</v>
      </c>
      <c r="B900" s="24" t="s">
        <v>6103</v>
      </c>
    </row>
    <row r="901" spans="1:2">
      <c r="A901" s="24" t="s">
        <v>6104</v>
      </c>
      <c r="B901" s="24" t="s">
        <v>6105</v>
      </c>
    </row>
    <row r="902" spans="1:2">
      <c r="A902" s="24" t="s">
        <v>6106</v>
      </c>
      <c r="B902" s="24" t="s">
        <v>6107</v>
      </c>
    </row>
    <row r="903" spans="1:2">
      <c r="A903" s="24" t="s">
        <v>6108</v>
      </c>
      <c r="B903" s="24" t="s">
        <v>6109</v>
      </c>
    </row>
    <row r="904" spans="1:2">
      <c r="A904" s="24" t="s">
        <v>6110</v>
      </c>
      <c r="B904" s="24" t="s">
        <v>6111</v>
      </c>
    </row>
    <row r="905" spans="1:2">
      <c r="A905" s="24" t="s">
        <v>6112</v>
      </c>
      <c r="B905" s="24" t="s">
        <v>6113</v>
      </c>
    </row>
    <row r="906" spans="1:2">
      <c r="A906" s="24" t="s">
        <v>6114</v>
      </c>
      <c r="B906" s="24" t="s">
        <v>6115</v>
      </c>
    </row>
    <row r="907" spans="1:2">
      <c r="A907" s="24" t="s">
        <v>6116</v>
      </c>
      <c r="B907" s="24" t="s">
        <v>6117</v>
      </c>
    </row>
    <row r="908" spans="1:2">
      <c r="A908" s="24" t="s">
        <v>6118</v>
      </c>
      <c r="B908" s="24" t="s">
        <v>6119</v>
      </c>
    </row>
    <row r="909" spans="1:2">
      <c r="A909" s="24" t="s">
        <v>6120</v>
      </c>
      <c r="B909" s="24" t="s">
        <v>6121</v>
      </c>
    </row>
    <row r="910" spans="1:2">
      <c r="A910" s="24" t="s">
        <v>6122</v>
      </c>
      <c r="B910" s="24" t="s">
        <v>6123</v>
      </c>
    </row>
    <row r="911" spans="1:2">
      <c r="A911" s="24" t="s">
        <v>6124</v>
      </c>
      <c r="B911" s="24" t="s">
        <v>6125</v>
      </c>
    </row>
    <row r="912" spans="1:2">
      <c r="A912" s="24" t="s">
        <v>6126</v>
      </c>
      <c r="B912" s="24" t="s">
        <v>6127</v>
      </c>
    </row>
    <row r="913" spans="1:2">
      <c r="A913" s="24" t="s">
        <v>6128</v>
      </c>
      <c r="B913" s="24" t="s">
        <v>6129</v>
      </c>
    </row>
    <row r="914" spans="1:2">
      <c r="A914" s="24" t="s">
        <v>6130</v>
      </c>
      <c r="B914" s="24" t="s">
        <v>6131</v>
      </c>
    </row>
    <row r="915" spans="1:2">
      <c r="A915" s="24" t="s">
        <v>6132</v>
      </c>
      <c r="B915" s="24" t="s">
        <v>6133</v>
      </c>
    </row>
    <row r="916" spans="1:2">
      <c r="A916" s="24" t="s">
        <v>6134</v>
      </c>
      <c r="B916" s="24" t="s">
        <v>6135</v>
      </c>
    </row>
    <row r="917" spans="1:2">
      <c r="A917" s="24" t="s">
        <v>6136</v>
      </c>
      <c r="B917" s="24" t="s">
        <v>6137</v>
      </c>
    </row>
    <row r="918" spans="1:2">
      <c r="A918" s="24" t="s">
        <v>6138</v>
      </c>
      <c r="B918" s="24" t="s">
        <v>6139</v>
      </c>
    </row>
    <row r="919" spans="1:2">
      <c r="A919" s="24" t="s">
        <v>6140</v>
      </c>
      <c r="B919" s="24" t="s">
        <v>6141</v>
      </c>
    </row>
    <row r="920" spans="1:2">
      <c r="A920" s="24" t="s">
        <v>6142</v>
      </c>
      <c r="B920" s="24" t="s">
        <v>6143</v>
      </c>
    </row>
    <row r="921" spans="1:2">
      <c r="A921" s="24" t="s">
        <v>6144</v>
      </c>
      <c r="B921" s="24" t="s">
        <v>6145</v>
      </c>
    </row>
    <row r="922" spans="1:2">
      <c r="A922" s="24" t="s">
        <v>6146</v>
      </c>
      <c r="B922" s="24" t="s">
        <v>6147</v>
      </c>
    </row>
    <row r="923" spans="1:2">
      <c r="A923" s="24" t="s">
        <v>6148</v>
      </c>
      <c r="B923" s="24" t="s">
        <v>6149</v>
      </c>
    </row>
    <row r="924" spans="1:2">
      <c r="A924" s="24" t="s">
        <v>6150</v>
      </c>
      <c r="B924" s="24" t="s">
        <v>6151</v>
      </c>
    </row>
    <row r="925" spans="1:2">
      <c r="A925" s="24" t="s">
        <v>6152</v>
      </c>
      <c r="B925" s="24" t="s">
        <v>6153</v>
      </c>
    </row>
    <row r="926" spans="1:2">
      <c r="A926" s="24" t="s">
        <v>6154</v>
      </c>
      <c r="B926" s="24" t="s">
        <v>6155</v>
      </c>
    </row>
    <row r="927" spans="1:2">
      <c r="A927" s="24" t="s">
        <v>6156</v>
      </c>
      <c r="B927" s="24" t="s">
        <v>6157</v>
      </c>
    </row>
    <row r="928" spans="1:2">
      <c r="A928" s="24" t="s">
        <v>6158</v>
      </c>
      <c r="B928" s="24" t="s">
        <v>6159</v>
      </c>
    </row>
    <row r="929" spans="1:2">
      <c r="A929" s="24" t="s">
        <v>6160</v>
      </c>
      <c r="B929" s="24" t="s">
        <v>6161</v>
      </c>
    </row>
    <row r="930" spans="1:2">
      <c r="A930" s="24" t="s">
        <v>6162</v>
      </c>
      <c r="B930" s="24" t="s">
        <v>6163</v>
      </c>
    </row>
    <row r="931" spans="1:2">
      <c r="A931" s="24" t="s">
        <v>6164</v>
      </c>
      <c r="B931" s="24" t="s">
        <v>6165</v>
      </c>
    </row>
    <row r="932" spans="1:2">
      <c r="A932" s="24" t="s">
        <v>6166</v>
      </c>
      <c r="B932" s="24" t="s">
        <v>6167</v>
      </c>
    </row>
    <row r="933" spans="1:2">
      <c r="A933" s="24" t="s">
        <v>6168</v>
      </c>
      <c r="B933" s="24" t="s">
        <v>5612</v>
      </c>
    </row>
    <row r="934" spans="1:2">
      <c r="A934" s="24" t="s">
        <v>6169</v>
      </c>
      <c r="B934" s="24" t="s">
        <v>6170</v>
      </c>
    </row>
    <row r="935" spans="1:2">
      <c r="A935" s="24" t="s">
        <v>6171</v>
      </c>
      <c r="B935" s="24" t="s">
        <v>6172</v>
      </c>
    </row>
    <row r="936" spans="1:2">
      <c r="A936" s="24" t="s">
        <v>6173</v>
      </c>
      <c r="B936" s="24" t="s">
        <v>6174</v>
      </c>
    </row>
    <row r="937" spans="1:2">
      <c r="A937" s="24" t="s">
        <v>6175</v>
      </c>
      <c r="B937" s="24" t="s">
        <v>6176</v>
      </c>
    </row>
    <row r="938" spans="1:2">
      <c r="A938" s="24" t="s">
        <v>6177</v>
      </c>
      <c r="B938" s="24" t="s">
        <v>6178</v>
      </c>
    </row>
    <row r="939" spans="1:2">
      <c r="A939" s="24" t="s">
        <v>6179</v>
      </c>
      <c r="B939" s="24" t="s">
        <v>6180</v>
      </c>
    </row>
    <row r="940" spans="1:2">
      <c r="A940" s="24" t="s">
        <v>6181</v>
      </c>
      <c r="B940" s="24" t="s">
        <v>6182</v>
      </c>
    </row>
    <row r="941" spans="1:2">
      <c r="A941" s="24" t="s">
        <v>6183</v>
      </c>
      <c r="B941" s="24" t="s">
        <v>5384</v>
      </c>
    </row>
    <row r="942" spans="1:2">
      <c r="A942" s="24" t="s">
        <v>6184</v>
      </c>
      <c r="B942" s="24" t="s">
        <v>6185</v>
      </c>
    </row>
    <row r="943" spans="1:2">
      <c r="A943" s="24" t="s">
        <v>6186</v>
      </c>
      <c r="B943" s="24" t="s">
        <v>6187</v>
      </c>
    </row>
    <row r="944" spans="1:2">
      <c r="A944" s="24" t="s">
        <v>6188</v>
      </c>
      <c r="B944" s="24" t="s">
        <v>6189</v>
      </c>
    </row>
    <row r="945" spans="1:2">
      <c r="A945" s="24" t="s">
        <v>6190</v>
      </c>
      <c r="B945" s="24" t="s">
        <v>6191</v>
      </c>
    </row>
    <row r="946" spans="1:2">
      <c r="A946" s="24" t="s">
        <v>6192</v>
      </c>
      <c r="B946" s="24" t="s">
        <v>6193</v>
      </c>
    </row>
    <row r="947" spans="1:2">
      <c r="A947" s="24" t="s">
        <v>6194</v>
      </c>
      <c r="B947" s="24" t="s">
        <v>6195</v>
      </c>
    </row>
    <row r="948" spans="1:2">
      <c r="A948" s="24" t="s">
        <v>6196</v>
      </c>
      <c r="B948" s="24" t="s">
        <v>6197</v>
      </c>
    </row>
    <row r="949" spans="1:2">
      <c r="A949" s="24" t="s">
        <v>6198</v>
      </c>
      <c r="B949" s="24" t="s">
        <v>6199</v>
      </c>
    </row>
    <row r="950" spans="1:2">
      <c r="A950" s="24" t="s">
        <v>6200</v>
      </c>
      <c r="B950" s="24" t="s">
        <v>6201</v>
      </c>
    </row>
    <row r="951" spans="1:2">
      <c r="A951" s="24" t="s">
        <v>6202</v>
      </c>
      <c r="B951" s="24" t="s">
        <v>6203</v>
      </c>
    </row>
    <row r="952" spans="1:2">
      <c r="A952" s="24" t="s">
        <v>6204</v>
      </c>
      <c r="B952" s="24" t="s">
        <v>6205</v>
      </c>
    </row>
    <row r="953" spans="1:2">
      <c r="A953" s="24" t="s">
        <v>6206</v>
      </c>
      <c r="B953" s="24" t="s">
        <v>6207</v>
      </c>
    </row>
    <row r="954" spans="1:2">
      <c r="A954" s="24" t="s">
        <v>6208</v>
      </c>
      <c r="B954" s="24" t="s">
        <v>6209</v>
      </c>
    </row>
    <row r="955" spans="1:2">
      <c r="A955" s="24" t="s">
        <v>6210</v>
      </c>
      <c r="B955" s="24" t="s">
        <v>6211</v>
      </c>
    </row>
    <row r="956" spans="1:2">
      <c r="A956" s="24" t="s">
        <v>6212</v>
      </c>
      <c r="B956" s="24" t="s">
        <v>6213</v>
      </c>
    </row>
    <row r="957" spans="1:2">
      <c r="A957" s="24" t="s">
        <v>6214</v>
      </c>
      <c r="B957" s="24" t="s">
        <v>6215</v>
      </c>
    </row>
    <row r="958" spans="1:2">
      <c r="A958" s="24" t="s">
        <v>6216</v>
      </c>
      <c r="B958" s="24" t="s">
        <v>6217</v>
      </c>
    </row>
    <row r="959" spans="1:2">
      <c r="A959" s="24" t="s">
        <v>6218</v>
      </c>
      <c r="B959" s="24" t="s">
        <v>6219</v>
      </c>
    </row>
    <row r="960" spans="1:2">
      <c r="A960" s="24" t="s">
        <v>6220</v>
      </c>
      <c r="B960" s="24" t="s">
        <v>6221</v>
      </c>
    </row>
    <row r="961" spans="1:2">
      <c r="A961" s="24" t="s">
        <v>6222</v>
      </c>
      <c r="B961" s="24" t="s">
        <v>6223</v>
      </c>
    </row>
    <row r="962" spans="1:2">
      <c r="A962" s="24" t="s">
        <v>6224</v>
      </c>
      <c r="B962" s="24" t="s">
        <v>6225</v>
      </c>
    </row>
    <row r="963" spans="1:2">
      <c r="A963" s="24" t="s">
        <v>6226</v>
      </c>
      <c r="B963" s="24" t="s">
        <v>6227</v>
      </c>
    </row>
    <row r="964" spans="1:2">
      <c r="A964" s="24" t="s">
        <v>6228</v>
      </c>
      <c r="B964" s="24" t="s">
        <v>6229</v>
      </c>
    </row>
    <row r="965" spans="1:2">
      <c r="A965" s="24" t="s">
        <v>6230</v>
      </c>
      <c r="B965" s="24" t="s">
        <v>6231</v>
      </c>
    </row>
    <row r="966" spans="1:2">
      <c r="A966" s="24" t="s">
        <v>6232</v>
      </c>
      <c r="B966" s="24" t="s">
        <v>6233</v>
      </c>
    </row>
    <row r="967" spans="1:2">
      <c r="A967" s="24" t="s">
        <v>6234</v>
      </c>
      <c r="B967" s="24" t="s">
        <v>6235</v>
      </c>
    </row>
    <row r="968" spans="1:2">
      <c r="A968" s="24" t="s">
        <v>6236</v>
      </c>
      <c r="B968" s="24" t="s">
        <v>6237</v>
      </c>
    </row>
    <row r="969" spans="1:2">
      <c r="A969" s="24" t="s">
        <v>6238</v>
      </c>
      <c r="B969" s="24" t="s">
        <v>6239</v>
      </c>
    </row>
    <row r="970" spans="1:2">
      <c r="A970" s="24" t="s">
        <v>6240</v>
      </c>
      <c r="B970" s="24" t="s">
        <v>6241</v>
      </c>
    </row>
    <row r="971" spans="1:2">
      <c r="A971" s="24" t="s">
        <v>6242</v>
      </c>
      <c r="B971" s="24" t="s">
        <v>6243</v>
      </c>
    </row>
    <row r="972" spans="1:2">
      <c r="A972" s="24" t="s">
        <v>6244</v>
      </c>
      <c r="B972" s="24" t="s">
        <v>6245</v>
      </c>
    </row>
    <row r="973" spans="1:2">
      <c r="A973" s="24" t="s">
        <v>6246</v>
      </c>
      <c r="B973" s="24" t="s">
        <v>6247</v>
      </c>
    </row>
    <row r="974" spans="1:2">
      <c r="A974" s="24" t="s">
        <v>6248</v>
      </c>
      <c r="B974" s="24" t="s">
        <v>6249</v>
      </c>
    </row>
    <row r="975" spans="1:2">
      <c r="A975" s="24" t="s">
        <v>6250</v>
      </c>
      <c r="B975" s="24" t="s">
        <v>6251</v>
      </c>
    </row>
    <row r="976" spans="1:2">
      <c r="A976" s="24" t="s">
        <v>6252</v>
      </c>
      <c r="B976" s="24" t="s">
        <v>6253</v>
      </c>
    </row>
    <row r="977" spans="1:2">
      <c r="A977" s="24" t="s">
        <v>6254</v>
      </c>
      <c r="B977" s="24" t="s">
        <v>6255</v>
      </c>
    </row>
    <row r="978" spans="1:2">
      <c r="A978" s="24" t="s">
        <v>6256</v>
      </c>
      <c r="B978" s="24" t="s">
        <v>6257</v>
      </c>
    </row>
    <row r="979" spans="1:2">
      <c r="A979" s="24" t="s">
        <v>6258</v>
      </c>
      <c r="B979" s="24" t="s">
        <v>6259</v>
      </c>
    </row>
    <row r="980" spans="1:2">
      <c r="A980" s="24" t="s">
        <v>6260</v>
      </c>
      <c r="B980" s="24" t="s">
        <v>6261</v>
      </c>
    </row>
    <row r="981" spans="1:2">
      <c r="A981" s="24" t="s">
        <v>6262</v>
      </c>
      <c r="B981" s="24" t="s">
        <v>6263</v>
      </c>
    </row>
    <row r="982" spans="1:2">
      <c r="A982" s="24" t="s">
        <v>6264</v>
      </c>
      <c r="B982" s="24" t="s">
        <v>6265</v>
      </c>
    </row>
    <row r="983" spans="1:2">
      <c r="A983" s="24" t="s">
        <v>6266</v>
      </c>
      <c r="B983" s="24" t="s">
        <v>6267</v>
      </c>
    </row>
    <row r="984" spans="1:2">
      <c r="A984" s="24" t="s">
        <v>6268</v>
      </c>
      <c r="B984" s="24" t="s">
        <v>6269</v>
      </c>
    </row>
    <row r="985" spans="1:2">
      <c r="A985" s="24" t="s">
        <v>6270</v>
      </c>
      <c r="B985" s="24" t="s">
        <v>6271</v>
      </c>
    </row>
    <row r="986" spans="1:2" ht="31.5">
      <c r="A986" s="24" t="s">
        <v>6272</v>
      </c>
      <c r="B986" s="24" t="s">
        <v>6273</v>
      </c>
    </row>
    <row r="987" spans="1:2">
      <c r="A987" s="24" t="s">
        <v>6274</v>
      </c>
      <c r="B987" s="24" t="s">
        <v>5462</v>
      </c>
    </row>
    <row r="988" spans="1:2">
      <c r="A988" s="24" t="s">
        <v>6275</v>
      </c>
      <c r="B988" s="24" t="s">
        <v>6276</v>
      </c>
    </row>
    <row r="989" spans="1:2">
      <c r="A989" s="24" t="s">
        <v>6277</v>
      </c>
      <c r="B989" s="24" t="s">
        <v>6278</v>
      </c>
    </row>
    <row r="990" spans="1:2">
      <c r="A990" s="24" t="s">
        <v>6279</v>
      </c>
      <c r="B990" s="24" t="s">
        <v>5481</v>
      </c>
    </row>
    <row r="991" spans="1:2">
      <c r="A991" s="24" t="s">
        <v>6280</v>
      </c>
      <c r="B991" s="24" t="s">
        <v>6281</v>
      </c>
    </row>
    <row r="992" spans="1:2">
      <c r="A992" s="24" t="s">
        <v>6282</v>
      </c>
      <c r="B992" s="24" t="s">
        <v>6283</v>
      </c>
    </row>
    <row r="993" spans="1:2">
      <c r="A993" s="24" t="s">
        <v>6284</v>
      </c>
      <c r="B993" s="24" t="s">
        <v>6285</v>
      </c>
    </row>
    <row r="994" spans="1:2">
      <c r="A994" s="24" t="s">
        <v>6286</v>
      </c>
      <c r="B994" s="24" t="s">
        <v>6287</v>
      </c>
    </row>
    <row r="995" spans="1:2">
      <c r="A995" s="24" t="s">
        <v>6288</v>
      </c>
      <c r="B995" s="24" t="s">
        <v>6289</v>
      </c>
    </row>
    <row r="996" spans="1:2">
      <c r="A996" s="24" t="s">
        <v>6290</v>
      </c>
      <c r="B996" s="24" t="s">
        <v>6291</v>
      </c>
    </row>
    <row r="997" spans="1:2">
      <c r="A997" s="24" t="s">
        <v>6292</v>
      </c>
      <c r="B997" s="24" t="s">
        <v>6293</v>
      </c>
    </row>
    <row r="998" spans="1:2">
      <c r="A998" s="24" t="s">
        <v>6294</v>
      </c>
      <c r="B998" s="24" t="s">
        <v>6295</v>
      </c>
    </row>
    <row r="999" spans="1:2">
      <c r="A999" s="24" t="s">
        <v>6296</v>
      </c>
      <c r="B999" s="24" t="s">
        <v>6297</v>
      </c>
    </row>
    <row r="1000" spans="1:2">
      <c r="A1000" s="24" t="s">
        <v>6298</v>
      </c>
      <c r="B1000" s="24" t="s">
        <v>6299</v>
      </c>
    </row>
    <row r="1001" spans="1:2">
      <c r="A1001" s="24" t="s">
        <v>6300</v>
      </c>
      <c r="B1001" s="24" t="s">
        <v>6301</v>
      </c>
    </row>
    <row r="1002" spans="1:2">
      <c r="A1002" s="24" t="s">
        <v>6302</v>
      </c>
      <c r="B1002" s="24" t="s">
        <v>6303</v>
      </c>
    </row>
    <row r="1003" spans="1:2">
      <c r="A1003" s="24" t="s">
        <v>6304</v>
      </c>
      <c r="B1003" s="24" t="s">
        <v>6305</v>
      </c>
    </row>
    <row r="1004" spans="1:2">
      <c r="A1004" s="24" t="s">
        <v>6306</v>
      </c>
      <c r="B1004" s="24" t="s">
        <v>6307</v>
      </c>
    </row>
    <row r="1005" spans="1:2">
      <c r="A1005" s="24" t="s">
        <v>6308</v>
      </c>
      <c r="B1005" s="24" t="s">
        <v>6309</v>
      </c>
    </row>
    <row r="1006" spans="1:2">
      <c r="A1006" s="24" t="s">
        <v>6310</v>
      </c>
      <c r="B1006" s="24" t="s">
        <v>6311</v>
      </c>
    </row>
    <row r="1007" spans="1:2">
      <c r="A1007" s="24" t="s">
        <v>6312</v>
      </c>
      <c r="B1007" s="24" t="s">
        <v>6313</v>
      </c>
    </row>
    <row r="1008" spans="1:2">
      <c r="A1008" s="24" t="s">
        <v>6314</v>
      </c>
      <c r="B1008" s="24" t="s">
        <v>6315</v>
      </c>
    </row>
    <row r="1009" spans="1:2">
      <c r="A1009" s="24" t="s">
        <v>6316</v>
      </c>
      <c r="B1009" s="24" t="s">
        <v>6317</v>
      </c>
    </row>
    <row r="1010" spans="1:2">
      <c r="A1010" s="24" t="s">
        <v>6318</v>
      </c>
      <c r="B1010" s="24" t="s">
        <v>6319</v>
      </c>
    </row>
    <row r="1011" spans="1:2">
      <c r="A1011" s="24" t="s">
        <v>6320</v>
      </c>
      <c r="B1011" s="24" t="s">
        <v>6321</v>
      </c>
    </row>
    <row r="1012" spans="1:2">
      <c r="A1012" s="24" t="s">
        <v>6322</v>
      </c>
      <c r="B1012" s="24" t="s">
        <v>5166</v>
      </c>
    </row>
    <row r="1013" spans="1:2">
      <c r="A1013" s="24" t="s">
        <v>6323</v>
      </c>
      <c r="B1013" s="24" t="s">
        <v>6324</v>
      </c>
    </row>
    <row r="1014" spans="1:2">
      <c r="A1014" s="24" t="s">
        <v>6325</v>
      </c>
      <c r="B1014" s="24" t="s">
        <v>6326</v>
      </c>
    </row>
    <row r="1015" spans="1:2">
      <c r="A1015" s="24" t="s">
        <v>6327</v>
      </c>
      <c r="B1015" s="24" t="s">
        <v>6328</v>
      </c>
    </row>
    <row r="1016" spans="1:2">
      <c r="A1016" s="24" t="s">
        <v>6329</v>
      </c>
      <c r="B1016" s="24" t="s">
        <v>6330</v>
      </c>
    </row>
    <row r="1017" spans="1:2">
      <c r="A1017" s="24" t="s">
        <v>6331</v>
      </c>
      <c r="B1017" s="24" t="s">
        <v>6332</v>
      </c>
    </row>
    <row r="1018" spans="1:2">
      <c r="A1018" s="24" t="s">
        <v>6333</v>
      </c>
      <c r="B1018" s="24" t="s">
        <v>6334</v>
      </c>
    </row>
    <row r="1019" spans="1:2">
      <c r="A1019" s="24" t="s">
        <v>6335</v>
      </c>
      <c r="B1019" s="24" t="s">
        <v>6336</v>
      </c>
    </row>
    <row r="1020" spans="1:2">
      <c r="A1020" s="24" t="s">
        <v>6337</v>
      </c>
      <c r="B1020" s="24" t="s">
        <v>6338</v>
      </c>
    </row>
    <row r="1021" spans="1:2">
      <c r="A1021" s="24" t="s">
        <v>6339</v>
      </c>
      <c r="B1021" s="24" t="s">
        <v>6340</v>
      </c>
    </row>
    <row r="1022" spans="1:2">
      <c r="A1022" s="24" t="s">
        <v>6341</v>
      </c>
      <c r="B1022" s="24" t="s">
        <v>6342</v>
      </c>
    </row>
    <row r="1023" spans="1:2">
      <c r="A1023" s="24" t="s">
        <v>6343</v>
      </c>
      <c r="B1023" s="24" t="s">
        <v>6344</v>
      </c>
    </row>
    <row r="1024" spans="1:2">
      <c r="A1024" s="24" t="s">
        <v>6345</v>
      </c>
      <c r="B1024" s="24" t="s">
        <v>6346</v>
      </c>
    </row>
    <row r="1025" spans="1:2">
      <c r="A1025" s="24" t="s">
        <v>6347</v>
      </c>
      <c r="B1025" s="24" t="s">
        <v>6348</v>
      </c>
    </row>
    <row r="1026" spans="1:2">
      <c r="A1026" s="24" t="s">
        <v>6349</v>
      </c>
      <c r="B1026" s="24" t="s">
        <v>6350</v>
      </c>
    </row>
    <row r="1027" spans="1:2">
      <c r="A1027" s="24" t="s">
        <v>6351</v>
      </c>
      <c r="B1027" s="24" t="s">
        <v>6352</v>
      </c>
    </row>
    <row r="1028" spans="1:2">
      <c r="A1028" s="24" t="s">
        <v>6353</v>
      </c>
      <c r="B1028" s="24" t="s">
        <v>6354</v>
      </c>
    </row>
    <row r="1029" spans="1:2">
      <c r="A1029" s="24" t="s">
        <v>6355</v>
      </c>
      <c r="B1029" s="24" t="s">
        <v>6356</v>
      </c>
    </row>
    <row r="1030" spans="1:2">
      <c r="A1030" s="24" t="s">
        <v>6357</v>
      </c>
      <c r="B1030" s="24" t="s">
        <v>6358</v>
      </c>
    </row>
    <row r="1031" spans="1:2">
      <c r="A1031" s="24" t="s">
        <v>6359</v>
      </c>
      <c r="B1031" s="24" t="s">
        <v>6360</v>
      </c>
    </row>
    <row r="1032" spans="1:2">
      <c r="A1032" s="24" t="s">
        <v>6361</v>
      </c>
      <c r="B1032" s="24" t="s">
        <v>6362</v>
      </c>
    </row>
    <row r="1033" spans="1:2">
      <c r="A1033" s="24" t="s">
        <v>6363</v>
      </c>
      <c r="B1033" s="24" t="s">
        <v>6364</v>
      </c>
    </row>
    <row r="1034" spans="1:2">
      <c r="A1034" s="24" t="s">
        <v>6365</v>
      </c>
      <c r="B1034" s="24" t="s">
        <v>6366</v>
      </c>
    </row>
    <row r="1035" spans="1:2">
      <c r="A1035" s="24" t="s">
        <v>6367</v>
      </c>
      <c r="B1035" s="24" t="s">
        <v>6368</v>
      </c>
    </row>
    <row r="1036" spans="1:2">
      <c r="A1036" s="24" t="s">
        <v>6369</v>
      </c>
      <c r="B1036" s="24" t="s">
        <v>6370</v>
      </c>
    </row>
    <row r="1037" spans="1:2">
      <c r="A1037" s="24" t="s">
        <v>6371</v>
      </c>
      <c r="B1037" s="24" t="s">
        <v>6372</v>
      </c>
    </row>
    <row r="1038" spans="1:2">
      <c r="A1038" s="24" t="s">
        <v>6373</v>
      </c>
      <c r="B1038" s="24" t="s">
        <v>6374</v>
      </c>
    </row>
    <row r="1039" spans="1:2">
      <c r="A1039" s="24" t="s">
        <v>6375</v>
      </c>
      <c r="B1039" s="24" t="s">
        <v>6376</v>
      </c>
    </row>
    <row r="1040" spans="1:2">
      <c r="A1040" s="24" t="s">
        <v>6377</v>
      </c>
      <c r="B1040" s="24" t="s">
        <v>6378</v>
      </c>
    </row>
    <row r="1041" spans="1:2">
      <c r="A1041" s="24" t="s">
        <v>6379</v>
      </c>
      <c r="B1041" s="24" t="s">
        <v>6380</v>
      </c>
    </row>
    <row r="1042" spans="1:2">
      <c r="A1042" s="24" t="s">
        <v>6381</v>
      </c>
      <c r="B1042" s="24" t="s">
        <v>6382</v>
      </c>
    </row>
    <row r="1043" spans="1:2">
      <c r="A1043" s="24" t="s">
        <v>6383</v>
      </c>
      <c r="B1043" s="24" t="s">
        <v>6384</v>
      </c>
    </row>
    <row r="1044" spans="1:2">
      <c r="A1044" s="24" t="s">
        <v>6385</v>
      </c>
      <c r="B1044" s="24" t="s">
        <v>6386</v>
      </c>
    </row>
    <row r="1045" spans="1:2">
      <c r="A1045" s="24" t="s">
        <v>6387</v>
      </c>
      <c r="B1045" s="24" t="s">
        <v>6388</v>
      </c>
    </row>
    <row r="1046" spans="1:2">
      <c r="A1046" s="24" t="s">
        <v>6389</v>
      </c>
      <c r="B1046" s="24" t="s">
        <v>6390</v>
      </c>
    </row>
    <row r="1047" spans="1:2">
      <c r="A1047" s="24" t="s">
        <v>6391</v>
      </c>
      <c r="B1047" s="24" t="s">
        <v>6392</v>
      </c>
    </row>
    <row r="1048" spans="1:2">
      <c r="A1048" s="24" t="s">
        <v>6393</v>
      </c>
      <c r="B1048" s="24" t="s">
        <v>6394</v>
      </c>
    </row>
    <row r="1049" spans="1:2">
      <c r="A1049" s="24" t="s">
        <v>6395</v>
      </c>
      <c r="B1049" s="24" t="s">
        <v>6396</v>
      </c>
    </row>
    <row r="1050" spans="1:2">
      <c r="A1050" s="24" t="s">
        <v>6397</v>
      </c>
      <c r="B1050" s="24" t="s">
        <v>6398</v>
      </c>
    </row>
    <row r="1051" spans="1:2">
      <c r="A1051" s="24" t="s">
        <v>6399</v>
      </c>
      <c r="B1051" s="24" t="s">
        <v>6400</v>
      </c>
    </row>
    <row r="1052" spans="1:2">
      <c r="A1052" s="24" t="s">
        <v>6401</v>
      </c>
      <c r="B1052" s="24" t="s">
        <v>6402</v>
      </c>
    </row>
    <row r="1053" spans="1:2">
      <c r="A1053" s="24" t="s">
        <v>6403</v>
      </c>
      <c r="B1053" s="24" t="s">
        <v>6404</v>
      </c>
    </row>
    <row r="1054" spans="1:2">
      <c r="A1054" s="24" t="s">
        <v>6405</v>
      </c>
      <c r="B1054" s="24" t="s">
        <v>6406</v>
      </c>
    </row>
    <row r="1055" spans="1:2">
      <c r="A1055" s="24" t="s">
        <v>6407</v>
      </c>
      <c r="B1055" s="24" t="s">
        <v>6408</v>
      </c>
    </row>
    <row r="1056" spans="1:2">
      <c r="A1056" s="24" t="s">
        <v>6409</v>
      </c>
      <c r="B1056" s="24" t="s">
        <v>6410</v>
      </c>
    </row>
    <row r="1057" spans="1:2">
      <c r="A1057" s="24" t="s">
        <v>6411</v>
      </c>
      <c r="B1057" s="24" t="s">
        <v>6412</v>
      </c>
    </row>
    <row r="1058" spans="1:2">
      <c r="A1058" s="24" t="s">
        <v>6413</v>
      </c>
      <c r="B1058" s="24" t="s">
        <v>6414</v>
      </c>
    </row>
    <row r="1059" spans="1:2">
      <c r="A1059" s="24" t="s">
        <v>6415</v>
      </c>
      <c r="B1059" s="24" t="s">
        <v>6416</v>
      </c>
    </row>
    <row r="1060" spans="1:2">
      <c r="A1060" s="24" t="s">
        <v>6417</v>
      </c>
      <c r="B1060" s="24" t="s">
        <v>6418</v>
      </c>
    </row>
    <row r="1061" spans="1:2">
      <c r="A1061" s="24" t="s">
        <v>6419</v>
      </c>
      <c r="B1061" s="24" t="s">
        <v>6420</v>
      </c>
    </row>
    <row r="1062" spans="1:2">
      <c r="A1062" s="24" t="s">
        <v>6421</v>
      </c>
      <c r="B1062" s="24" t="s">
        <v>6422</v>
      </c>
    </row>
    <row r="1063" spans="1:2">
      <c r="A1063" s="24" t="s">
        <v>6423</v>
      </c>
      <c r="B1063" s="24" t="s">
        <v>6424</v>
      </c>
    </row>
    <row r="1064" spans="1:2">
      <c r="A1064" s="24" t="s">
        <v>6425</v>
      </c>
      <c r="B1064" s="24" t="s">
        <v>6426</v>
      </c>
    </row>
    <row r="1065" spans="1:2">
      <c r="A1065" s="24" t="s">
        <v>6427</v>
      </c>
      <c r="B1065" s="24" t="s">
        <v>6428</v>
      </c>
    </row>
    <row r="1066" spans="1:2">
      <c r="A1066" s="24" t="s">
        <v>6429</v>
      </c>
      <c r="B1066" s="24" t="s">
        <v>6430</v>
      </c>
    </row>
    <row r="1067" spans="1:2">
      <c r="A1067" s="24" t="s">
        <v>6431</v>
      </c>
      <c r="B1067" s="24" t="s">
        <v>6432</v>
      </c>
    </row>
    <row r="1068" spans="1:2">
      <c r="A1068" s="24" t="s">
        <v>6433</v>
      </c>
      <c r="B1068" s="24" t="s">
        <v>6434</v>
      </c>
    </row>
    <row r="1069" spans="1:2">
      <c r="A1069" s="24" t="s">
        <v>6435</v>
      </c>
      <c r="B1069" s="24" t="s">
        <v>5570</v>
      </c>
    </row>
    <row r="1070" spans="1:2">
      <c r="A1070" s="24" t="s">
        <v>6436</v>
      </c>
      <c r="B1070" s="24" t="s">
        <v>6437</v>
      </c>
    </row>
    <row r="1071" spans="1:2">
      <c r="A1071" s="24" t="s">
        <v>6438</v>
      </c>
      <c r="B1071" s="24" t="s">
        <v>6439</v>
      </c>
    </row>
    <row r="1072" spans="1:2">
      <c r="A1072" s="24" t="s">
        <v>6440</v>
      </c>
      <c r="B1072" s="24" t="s">
        <v>4937</v>
      </c>
    </row>
    <row r="1073" spans="1:2">
      <c r="A1073" s="24" t="s">
        <v>6441</v>
      </c>
      <c r="B1073" s="24" t="s">
        <v>6442</v>
      </c>
    </row>
    <row r="1074" spans="1:2">
      <c r="A1074" s="24" t="s">
        <v>6443</v>
      </c>
      <c r="B1074" s="24" t="s">
        <v>6444</v>
      </c>
    </row>
    <row r="1075" spans="1:2">
      <c r="A1075" s="24" t="s">
        <v>6445</v>
      </c>
      <c r="B1075" s="24" t="s">
        <v>6446</v>
      </c>
    </row>
    <row r="1076" spans="1:2">
      <c r="A1076" s="24" t="s">
        <v>6447</v>
      </c>
      <c r="B1076" s="24" t="s">
        <v>6448</v>
      </c>
    </row>
    <row r="1077" spans="1:2">
      <c r="A1077" s="24" t="s">
        <v>6449</v>
      </c>
      <c r="B1077" s="24" t="s">
        <v>6450</v>
      </c>
    </row>
    <row r="1078" spans="1:2">
      <c r="A1078" s="24" t="s">
        <v>6451</v>
      </c>
      <c r="B1078" s="24" t="s">
        <v>6452</v>
      </c>
    </row>
    <row r="1079" spans="1:2">
      <c r="A1079" s="24" t="s">
        <v>6453</v>
      </c>
      <c r="B1079" s="24" t="s">
        <v>6454</v>
      </c>
    </row>
    <row r="1080" spans="1:2">
      <c r="A1080" s="24" t="s">
        <v>6455</v>
      </c>
      <c r="B1080" s="24" t="s">
        <v>6456</v>
      </c>
    </row>
    <row r="1081" spans="1:2">
      <c r="A1081" s="24" t="s">
        <v>6457</v>
      </c>
      <c r="B1081" s="24" t="s">
        <v>6458</v>
      </c>
    </row>
    <row r="1082" spans="1:2">
      <c r="A1082" s="24" t="s">
        <v>6459</v>
      </c>
      <c r="B1082" s="24" t="s">
        <v>6460</v>
      </c>
    </row>
    <row r="1083" spans="1:2">
      <c r="A1083" s="24" t="s">
        <v>6461</v>
      </c>
      <c r="B1083" s="24" t="s">
        <v>6462</v>
      </c>
    </row>
    <row r="1084" spans="1:2">
      <c r="A1084" s="24" t="s">
        <v>6463</v>
      </c>
      <c r="B1084" s="24" t="s">
        <v>6464</v>
      </c>
    </row>
    <row r="1085" spans="1:2">
      <c r="A1085" s="24" t="s">
        <v>6465</v>
      </c>
      <c r="B1085" s="24" t="s">
        <v>6466</v>
      </c>
    </row>
    <row r="1086" spans="1:2">
      <c r="A1086" s="24" t="s">
        <v>6467</v>
      </c>
      <c r="B1086" s="24" t="s">
        <v>6468</v>
      </c>
    </row>
    <row r="1087" spans="1:2">
      <c r="A1087" s="24" t="s">
        <v>6469</v>
      </c>
      <c r="B1087" s="24" t="s">
        <v>6470</v>
      </c>
    </row>
    <row r="1088" spans="1:2">
      <c r="A1088" s="24" t="s">
        <v>6471</v>
      </c>
      <c r="B1088" s="24" t="s">
        <v>4801</v>
      </c>
    </row>
    <row r="1089" spans="1:2">
      <c r="A1089" s="24" t="s">
        <v>6472</v>
      </c>
      <c r="B1089" s="24" t="s">
        <v>6473</v>
      </c>
    </row>
    <row r="1090" spans="1:2">
      <c r="A1090" s="24" t="s">
        <v>6474</v>
      </c>
      <c r="B1090" s="24" t="s">
        <v>6475</v>
      </c>
    </row>
    <row r="1091" spans="1:2">
      <c r="A1091" s="24" t="s">
        <v>6476</v>
      </c>
      <c r="B1091" s="24" t="s">
        <v>6477</v>
      </c>
    </row>
    <row r="1092" spans="1:2">
      <c r="A1092" s="24" t="s">
        <v>6478</v>
      </c>
      <c r="B1092" s="24" t="s">
        <v>6479</v>
      </c>
    </row>
    <row r="1093" spans="1:2">
      <c r="A1093" s="24" t="s">
        <v>6480</v>
      </c>
      <c r="B1093" s="24" t="s">
        <v>6481</v>
      </c>
    </row>
    <row r="1094" spans="1:2">
      <c r="A1094" s="24" t="s">
        <v>6482</v>
      </c>
      <c r="B1094" s="24" t="s">
        <v>6097</v>
      </c>
    </row>
    <row r="1095" spans="1:2">
      <c r="A1095" s="24" t="s">
        <v>6483</v>
      </c>
      <c r="B1095" s="24" t="s">
        <v>6484</v>
      </c>
    </row>
    <row r="1096" spans="1:2">
      <c r="A1096" s="24" t="s">
        <v>6485</v>
      </c>
      <c r="B1096" s="24" t="s">
        <v>6486</v>
      </c>
    </row>
    <row r="1097" spans="1:2">
      <c r="A1097" s="24" t="s">
        <v>6487</v>
      </c>
      <c r="B1097" s="24" t="s">
        <v>6488</v>
      </c>
    </row>
    <row r="1098" spans="1:2">
      <c r="A1098" s="24" t="s">
        <v>6489</v>
      </c>
      <c r="B1098" s="24" t="s">
        <v>6490</v>
      </c>
    </row>
    <row r="1099" spans="1:2">
      <c r="A1099" s="24" t="s">
        <v>6491</v>
      </c>
      <c r="B1099" s="24" t="s">
        <v>6492</v>
      </c>
    </row>
    <row r="1100" spans="1:2">
      <c r="A1100" s="24" t="s">
        <v>6493</v>
      </c>
      <c r="B1100" s="24" t="s">
        <v>6494</v>
      </c>
    </row>
    <row r="1101" spans="1:2">
      <c r="A1101" s="24" t="s">
        <v>6495</v>
      </c>
      <c r="B1101" s="24" t="s">
        <v>6496</v>
      </c>
    </row>
    <row r="1102" spans="1:2">
      <c r="A1102" s="24" t="s">
        <v>6497</v>
      </c>
      <c r="B1102" s="24" t="s">
        <v>6498</v>
      </c>
    </row>
    <row r="1103" spans="1:2">
      <c r="A1103" s="24" t="s">
        <v>6499</v>
      </c>
      <c r="B1103" s="24" t="s">
        <v>6500</v>
      </c>
    </row>
    <row r="1104" spans="1:2">
      <c r="A1104" s="24" t="s">
        <v>6501</v>
      </c>
      <c r="B1104" s="24" t="s">
        <v>6502</v>
      </c>
    </row>
    <row r="1105" spans="1:2">
      <c r="A1105" s="24" t="s">
        <v>6503</v>
      </c>
      <c r="B1105" s="24" t="s">
        <v>6504</v>
      </c>
    </row>
    <row r="1106" spans="1:2">
      <c r="A1106" s="24" t="s">
        <v>6505</v>
      </c>
      <c r="B1106" s="24" t="s">
        <v>6506</v>
      </c>
    </row>
    <row r="1107" spans="1:2">
      <c r="A1107" s="24" t="s">
        <v>6507</v>
      </c>
      <c r="B1107" s="24" t="s">
        <v>6508</v>
      </c>
    </row>
    <row r="1108" spans="1:2">
      <c r="A1108" s="24" t="s">
        <v>6509</v>
      </c>
      <c r="B1108" s="24" t="s">
        <v>6510</v>
      </c>
    </row>
    <row r="1109" spans="1:2">
      <c r="A1109" s="24" t="s">
        <v>6511</v>
      </c>
      <c r="B1109" s="24" t="s">
        <v>6512</v>
      </c>
    </row>
    <row r="1110" spans="1:2">
      <c r="A1110" s="24" t="s">
        <v>6513</v>
      </c>
      <c r="B1110" s="24" t="s">
        <v>6514</v>
      </c>
    </row>
    <row r="1111" spans="1:2">
      <c r="A1111" s="24" t="s">
        <v>6515</v>
      </c>
      <c r="B1111" s="24" t="s">
        <v>6516</v>
      </c>
    </row>
    <row r="1112" spans="1:2">
      <c r="A1112" s="24" t="s">
        <v>6517</v>
      </c>
      <c r="B1112" s="24" t="s">
        <v>6518</v>
      </c>
    </row>
    <row r="1113" spans="1:2">
      <c r="A1113" s="24" t="s">
        <v>6519</v>
      </c>
      <c r="B1113" s="24" t="s">
        <v>6520</v>
      </c>
    </row>
    <row r="1114" spans="1:2">
      <c r="A1114" s="24" t="s">
        <v>6521</v>
      </c>
      <c r="B1114" s="24" t="s">
        <v>6522</v>
      </c>
    </row>
    <row r="1115" spans="1:2">
      <c r="A1115" s="24" t="s">
        <v>6523</v>
      </c>
      <c r="B1115" s="24" t="s">
        <v>4881</v>
      </c>
    </row>
    <row r="1116" spans="1:2">
      <c r="A1116" s="24" t="s">
        <v>6524</v>
      </c>
      <c r="B1116" s="24" t="s">
        <v>6525</v>
      </c>
    </row>
    <row r="1117" spans="1:2">
      <c r="A1117" s="24" t="s">
        <v>6526</v>
      </c>
      <c r="B1117" s="24" t="s">
        <v>6527</v>
      </c>
    </row>
    <row r="1118" spans="1:2">
      <c r="A1118" s="24" t="s">
        <v>6528</v>
      </c>
      <c r="B1118" s="24" t="s">
        <v>6317</v>
      </c>
    </row>
    <row r="1119" spans="1:2">
      <c r="A1119" s="24" t="s">
        <v>6529</v>
      </c>
      <c r="B1119" s="24" t="s">
        <v>6530</v>
      </c>
    </row>
    <row r="1120" spans="1:2">
      <c r="A1120" s="24" t="s">
        <v>6531</v>
      </c>
      <c r="B1120" s="24" t="s">
        <v>6532</v>
      </c>
    </row>
    <row r="1121" spans="1:2">
      <c r="A1121" s="24" t="s">
        <v>6533</v>
      </c>
      <c r="B1121" s="24" t="s">
        <v>6534</v>
      </c>
    </row>
    <row r="1122" spans="1:2">
      <c r="A1122" s="24" t="s">
        <v>6535</v>
      </c>
      <c r="B1122" s="24" t="s">
        <v>6536</v>
      </c>
    </row>
    <row r="1123" spans="1:2">
      <c r="A1123" s="24" t="s">
        <v>6537</v>
      </c>
      <c r="B1123" s="24" t="s">
        <v>6538</v>
      </c>
    </row>
    <row r="1124" spans="1:2">
      <c r="A1124" s="24" t="s">
        <v>6539</v>
      </c>
      <c r="B1124" s="24" t="s">
        <v>6540</v>
      </c>
    </row>
    <row r="1125" spans="1:2">
      <c r="A1125" s="24" t="s">
        <v>6541</v>
      </c>
      <c r="B1125" s="24" t="s">
        <v>6542</v>
      </c>
    </row>
    <row r="1126" spans="1:2">
      <c r="A1126" s="24" t="s">
        <v>6543</v>
      </c>
      <c r="B1126" s="24" t="s">
        <v>5651</v>
      </c>
    </row>
    <row r="1127" spans="1:2">
      <c r="A1127" s="24" t="s">
        <v>6544</v>
      </c>
      <c r="B1127" s="24" t="s">
        <v>6545</v>
      </c>
    </row>
    <row r="1128" spans="1:2">
      <c r="A1128" s="24" t="s">
        <v>6546</v>
      </c>
      <c r="B1128" s="24" t="s">
        <v>6547</v>
      </c>
    </row>
    <row r="1129" spans="1:2">
      <c r="A1129" s="24" t="s">
        <v>6548</v>
      </c>
      <c r="B1129" s="24" t="s">
        <v>6549</v>
      </c>
    </row>
    <row r="1130" spans="1:2">
      <c r="A1130" s="24" t="s">
        <v>6550</v>
      </c>
      <c r="B1130" s="24" t="s">
        <v>6551</v>
      </c>
    </row>
    <row r="1131" spans="1:2">
      <c r="A1131" s="24" t="s">
        <v>6552</v>
      </c>
      <c r="B1131" s="24" t="s">
        <v>6553</v>
      </c>
    </row>
    <row r="1132" spans="1:2">
      <c r="A1132" s="24" t="s">
        <v>6554</v>
      </c>
      <c r="B1132" s="24" t="s">
        <v>6555</v>
      </c>
    </row>
    <row r="1133" spans="1:2">
      <c r="A1133" s="24" t="s">
        <v>6556</v>
      </c>
      <c r="B1133" s="24" t="s">
        <v>5833</v>
      </c>
    </row>
    <row r="1134" spans="1:2">
      <c r="A1134" s="24" t="s">
        <v>6557</v>
      </c>
      <c r="B1134" s="24" t="s">
        <v>6558</v>
      </c>
    </row>
    <row r="1135" spans="1:2">
      <c r="A1135" s="24" t="s">
        <v>6559</v>
      </c>
      <c r="B1135" s="24" t="s">
        <v>6560</v>
      </c>
    </row>
    <row r="1136" spans="1:2">
      <c r="A1136" s="24" t="s">
        <v>6561</v>
      </c>
      <c r="B1136" s="24" t="s">
        <v>6562</v>
      </c>
    </row>
    <row r="1137" spans="1:2">
      <c r="A1137" s="24" t="s">
        <v>6563</v>
      </c>
      <c r="B1137" s="24" t="s">
        <v>6321</v>
      </c>
    </row>
    <row r="1138" spans="1:2">
      <c r="A1138" s="24" t="s">
        <v>6564</v>
      </c>
      <c r="B1138" s="24" t="s">
        <v>6565</v>
      </c>
    </row>
    <row r="1139" spans="1:2">
      <c r="A1139" s="24" t="s">
        <v>6566</v>
      </c>
      <c r="B1139" s="24" t="s">
        <v>6567</v>
      </c>
    </row>
    <row r="1140" spans="1:2">
      <c r="A1140" s="24" t="s">
        <v>6568</v>
      </c>
      <c r="B1140" s="24" t="s">
        <v>6569</v>
      </c>
    </row>
    <row r="1141" spans="1:2">
      <c r="A1141" s="24" t="s">
        <v>6570</v>
      </c>
      <c r="B1141" s="24" t="s">
        <v>6571</v>
      </c>
    </row>
    <row r="1142" spans="1:2">
      <c r="A1142" s="24" t="s">
        <v>6572</v>
      </c>
      <c r="B1142" s="24" t="s">
        <v>6573</v>
      </c>
    </row>
    <row r="1143" spans="1:2">
      <c r="A1143" s="24" t="s">
        <v>6574</v>
      </c>
      <c r="B1143" s="24" t="s">
        <v>6575</v>
      </c>
    </row>
    <row r="1144" spans="1:2">
      <c r="A1144" s="24" t="s">
        <v>6576</v>
      </c>
      <c r="B1144" s="24" t="s">
        <v>6577</v>
      </c>
    </row>
    <row r="1145" spans="1:2">
      <c r="A1145" s="24" t="s">
        <v>6578</v>
      </c>
      <c r="B1145" s="24" t="s">
        <v>5115</v>
      </c>
    </row>
    <row r="1146" spans="1:2">
      <c r="A1146" s="24" t="s">
        <v>6579</v>
      </c>
      <c r="B1146" s="24" t="s">
        <v>6580</v>
      </c>
    </row>
    <row r="1147" spans="1:2">
      <c r="A1147" s="24" t="s">
        <v>6581</v>
      </c>
      <c r="B1147" s="24" t="s">
        <v>6582</v>
      </c>
    </row>
    <row r="1148" spans="1:2">
      <c r="A1148" s="24" t="s">
        <v>6583</v>
      </c>
      <c r="B1148" s="24" t="s">
        <v>6584</v>
      </c>
    </row>
    <row r="1149" spans="1:2">
      <c r="A1149" s="24" t="s">
        <v>6585</v>
      </c>
      <c r="B1149" s="24" t="s">
        <v>6586</v>
      </c>
    </row>
    <row r="1150" spans="1:2">
      <c r="A1150" s="24" t="s">
        <v>6587</v>
      </c>
      <c r="B1150" s="24" t="s">
        <v>6588</v>
      </c>
    </row>
    <row r="1151" spans="1:2">
      <c r="A1151" s="24" t="s">
        <v>6589</v>
      </c>
      <c r="B1151" s="24" t="s">
        <v>6590</v>
      </c>
    </row>
    <row r="1152" spans="1:2">
      <c r="A1152" s="24" t="s">
        <v>6591</v>
      </c>
      <c r="B1152" s="24" t="s">
        <v>6592</v>
      </c>
    </row>
    <row r="1153" spans="1:2">
      <c r="A1153" s="24" t="s">
        <v>6593</v>
      </c>
      <c r="B1153" s="24" t="s">
        <v>6594</v>
      </c>
    </row>
    <row r="1154" spans="1:2">
      <c r="A1154" s="24" t="s">
        <v>6595</v>
      </c>
      <c r="B1154" s="24" t="s">
        <v>6596</v>
      </c>
    </row>
    <row r="1155" spans="1:2">
      <c r="A1155" s="24" t="s">
        <v>6597</v>
      </c>
      <c r="B1155" s="24" t="s">
        <v>6598</v>
      </c>
    </row>
    <row r="1156" spans="1:2">
      <c r="A1156" s="24" t="s">
        <v>6599</v>
      </c>
      <c r="B1156" s="24" t="s">
        <v>6600</v>
      </c>
    </row>
    <row r="1157" spans="1:2">
      <c r="A1157" s="24" t="s">
        <v>6601</v>
      </c>
      <c r="B1157" s="24" t="s">
        <v>6602</v>
      </c>
    </row>
    <row r="1158" spans="1:2">
      <c r="A1158" s="24" t="s">
        <v>6603</v>
      </c>
      <c r="B1158" s="24" t="s">
        <v>6604</v>
      </c>
    </row>
    <row r="1159" spans="1:2">
      <c r="A1159" s="24" t="s">
        <v>6605</v>
      </c>
      <c r="B1159" s="24" t="s">
        <v>6606</v>
      </c>
    </row>
    <row r="1160" spans="1:2">
      <c r="A1160" s="24" t="s">
        <v>6607</v>
      </c>
      <c r="B1160" s="24" t="s">
        <v>6608</v>
      </c>
    </row>
    <row r="1161" spans="1:2">
      <c r="A1161" s="24" t="s">
        <v>6609</v>
      </c>
      <c r="B1161" s="24" t="s">
        <v>4841</v>
      </c>
    </row>
    <row r="1162" spans="1:2">
      <c r="A1162" s="24" t="s">
        <v>6610</v>
      </c>
      <c r="B1162" s="24" t="s">
        <v>6611</v>
      </c>
    </row>
    <row r="1163" spans="1:2">
      <c r="A1163" s="24" t="s">
        <v>6612</v>
      </c>
      <c r="B1163" s="24" t="s">
        <v>6613</v>
      </c>
    </row>
    <row r="1164" spans="1:2">
      <c r="A1164" s="24" t="s">
        <v>6614</v>
      </c>
      <c r="B1164" s="24" t="s">
        <v>6615</v>
      </c>
    </row>
    <row r="1165" spans="1:2">
      <c r="A1165" s="24" t="s">
        <v>6616</v>
      </c>
      <c r="B1165" s="24" t="s">
        <v>6617</v>
      </c>
    </row>
    <row r="1166" spans="1:2">
      <c r="A1166" s="24" t="s">
        <v>6618</v>
      </c>
      <c r="B1166" s="24" t="s">
        <v>6619</v>
      </c>
    </row>
    <row r="1167" spans="1:2">
      <c r="A1167" s="24" t="s">
        <v>6620</v>
      </c>
      <c r="B1167" s="24" t="s">
        <v>6621</v>
      </c>
    </row>
    <row r="1168" spans="1:2">
      <c r="A1168" s="24" t="s">
        <v>6622</v>
      </c>
      <c r="B1168" s="24" t="s">
        <v>6623</v>
      </c>
    </row>
    <row r="1169" spans="1:2">
      <c r="A1169" s="24" t="s">
        <v>6624</v>
      </c>
      <c r="B1169" s="24" t="s">
        <v>6625</v>
      </c>
    </row>
    <row r="1170" spans="1:2">
      <c r="A1170" s="24" t="s">
        <v>6626</v>
      </c>
      <c r="B1170" s="24" t="s">
        <v>6627</v>
      </c>
    </row>
    <row r="1171" spans="1:2">
      <c r="A1171" s="24" t="s">
        <v>6628</v>
      </c>
      <c r="B1171" s="24" t="s">
        <v>6629</v>
      </c>
    </row>
    <row r="1172" spans="1:2">
      <c r="A1172" s="24" t="s">
        <v>6630</v>
      </c>
      <c r="B1172" s="24" t="s">
        <v>6631</v>
      </c>
    </row>
    <row r="1173" spans="1:2">
      <c r="A1173" s="24" t="s">
        <v>6632</v>
      </c>
      <c r="B1173" s="24" t="s">
        <v>6633</v>
      </c>
    </row>
    <row r="1174" spans="1:2">
      <c r="A1174" s="24" t="s">
        <v>6634</v>
      </c>
      <c r="B1174" s="24" t="s">
        <v>6635</v>
      </c>
    </row>
    <row r="1175" spans="1:2">
      <c r="A1175" s="24" t="s">
        <v>6636</v>
      </c>
      <c r="B1175" s="24" t="s">
        <v>6637</v>
      </c>
    </row>
    <row r="1176" spans="1:2">
      <c r="A1176" s="24" t="s">
        <v>6638</v>
      </c>
      <c r="B1176" s="24" t="s">
        <v>6639</v>
      </c>
    </row>
    <row r="1177" spans="1:2">
      <c r="A1177" s="24" t="s">
        <v>6640</v>
      </c>
      <c r="B1177" s="24" t="s">
        <v>6641</v>
      </c>
    </row>
    <row r="1178" spans="1:2">
      <c r="A1178" s="24" t="s">
        <v>6642</v>
      </c>
      <c r="B1178" s="24" t="s">
        <v>6643</v>
      </c>
    </row>
    <row r="1179" spans="1:2">
      <c r="A1179" s="24" t="s">
        <v>6644</v>
      </c>
      <c r="B1179" s="24" t="s">
        <v>6645</v>
      </c>
    </row>
    <row r="1180" spans="1:2">
      <c r="A1180" s="24" t="s">
        <v>6646</v>
      </c>
      <c r="B1180" s="24" t="s">
        <v>6647</v>
      </c>
    </row>
    <row r="1181" spans="1:2">
      <c r="A1181" s="24" t="s">
        <v>6648</v>
      </c>
      <c r="B1181" s="24" t="s">
        <v>6649</v>
      </c>
    </row>
    <row r="1182" spans="1:2">
      <c r="A1182" s="24" t="s">
        <v>6650</v>
      </c>
      <c r="B1182" s="24" t="s">
        <v>6651</v>
      </c>
    </row>
    <row r="1183" spans="1:2">
      <c r="A1183" s="24" t="s">
        <v>6652</v>
      </c>
      <c r="B1183" s="24" t="s">
        <v>6653</v>
      </c>
    </row>
    <row r="1184" spans="1:2">
      <c r="A1184" s="24" t="s">
        <v>6654</v>
      </c>
      <c r="B1184" s="24" t="s">
        <v>6655</v>
      </c>
    </row>
    <row r="1185" spans="1:2" ht="31.5">
      <c r="A1185" s="24" t="s">
        <v>6656</v>
      </c>
      <c r="B1185" s="24" t="s">
        <v>6657</v>
      </c>
    </row>
    <row r="1186" spans="1:2">
      <c r="A1186" s="24" t="s">
        <v>6658</v>
      </c>
      <c r="B1186" s="24" t="s">
        <v>6659</v>
      </c>
    </row>
    <row r="1187" spans="1:2">
      <c r="A1187" s="24" t="s">
        <v>6660</v>
      </c>
      <c r="B1187" s="24" t="s">
        <v>5919</v>
      </c>
    </row>
    <row r="1188" spans="1:2">
      <c r="A1188" s="24" t="s">
        <v>6661</v>
      </c>
      <c r="B1188" s="24" t="s">
        <v>6662</v>
      </c>
    </row>
    <row r="1189" spans="1:2">
      <c r="A1189" s="24" t="s">
        <v>6663</v>
      </c>
      <c r="B1189" s="24" t="s">
        <v>6664</v>
      </c>
    </row>
    <row r="1190" spans="1:2">
      <c r="A1190" s="24" t="s">
        <v>6665</v>
      </c>
      <c r="B1190" s="24" t="s">
        <v>6666</v>
      </c>
    </row>
    <row r="1191" spans="1:2">
      <c r="A1191" s="24" t="s">
        <v>6667</v>
      </c>
      <c r="B1191" s="24" t="s">
        <v>6668</v>
      </c>
    </row>
    <row r="1192" spans="1:2">
      <c r="A1192" s="24" t="s">
        <v>6669</v>
      </c>
      <c r="B1192" s="24" t="s">
        <v>6670</v>
      </c>
    </row>
    <row r="1193" spans="1:2">
      <c r="A1193" s="24" t="s">
        <v>6671</v>
      </c>
      <c r="B1193" s="24" t="s">
        <v>6672</v>
      </c>
    </row>
    <row r="1194" spans="1:2">
      <c r="A1194" s="24" t="s">
        <v>6673</v>
      </c>
      <c r="B1194" s="24" t="s">
        <v>6674</v>
      </c>
    </row>
    <row r="1195" spans="1:2">
      <c r="A1195" s="24" t="s">
        <v>6675</v>
      </c>
      <c r="B1195" s="24" t="s">
        <v>6676</v>
      </c>
    </row>
    <row r="1196" spans="1:2">
      <c r="A1196" s="24" t="s">
        <v>6677</v>
      </c>
      <c r="B1196" s="24" t="s">
        <v>6678</v>
      </c>
    </row>
    <row r="1197" spans="1:2">
      <c r="A1197" s="24" t="s">
        <v>6679</v>
      </c>
      <c r="B1197" s="24" t="s">
        <v>6680</v>
      </c>
    </row>
    <row r="1198" spans="1:2">
      <c r="A1198" s="24" t="s">
        <v>6681</v>
      </c>
      <c r="B1198" s="24" t="s">
        <v>6682</v>
      </c>
    </row>
    <row r="1199" spans="1:2">
      <c r="A1199" s="24" t="s">
        <v>6683</v>
      </c>
      <c r="B1199" s="24" t="s">
        <v>5870</v>
      </c>
    </row>
    <row r="1200" spans="1:2">
      <c r="A1200" s="24" t="s">
        <v>6684</v>
      </c>
      <c r="B1200" s="24" t="s">
        <v>6685</v>
      </c>
    </row>
    <row r="1201" spans="1:2">
      <c r="A1201" s="24" t="s">
        <v>6686</v>
      </c>
      <c r="B1201" s="24" t="s">
        <v>6687</v>
      </c>
    </row>
    <row r="1202" spans="1:2">
      <c r="A1202" s="24" t="s">
        <v>6688</v>
      </c>
      <c r="B1202" s="24" t="s">
        <v>6689</v>
      </c>
    </row>
    <row r="1203" spans="1:2">
      <c r="A1203" s="24" t="s">
        <v>6690</v>
      </c>
      <c r="B1203" s="24" t="s">
        <v>5460</v>
      </c>
    </row>
    <row r="1204" spans="1:2">
      <c r="A1204" s="24" t="s">
        <v>6691</v>
      </c>
      <c r="B1204" s="24" t="s">
        <v>6692</v>
      </c>
    </row>
    <row r="1205" spans="1:2">
      <c r="A1205" s="24" t="s">
        <v>6693</v>
      </c>
      <c r="B1205" s="24" t="s">
        <v>6694</v>
      </c>
    </row>
    <row r="1206" spans="1:2">
      <c r="A1206" s="24" t="s">
        <v>6695</v>
      </c>
      <c r="B1206" s="24" t="s">
        <v>6696</v>
      </c>
    </row>
    <row r="1207" spans="1:2">
      <c r="A1207" s="24" t="s">
        <v>6697</v>
      </c>
      <c r="B1207" s="24" t="s">
        <v>6698</v>
      </c>
    </row>
    <row r="1208" spans="1:2">
      <c r="A1208" s="24" t="s">
        <v>6699</v>
      </c>
      <c r="B1208" s="24" t="s">
        <v>6700</v>
      </c>
    </row>
    <row r="1209" spans="1:2">
      <c r="A1209" s="24" t="s">
        <v>6701</v>
      </c>
      <c r="B1209" s="24" t="s">
        <v>5612</v>
      </c>
    </row>
    <row r="1210" spans="1:2">
      <c r="A1210" s="24" t="s">
        <v>6702</v>
      </c>
      <c r="B1210" s="24" t="s">
        <v>6703</v>
      </c>
    </row>
    <row r="1211" spans="1:2">
      <c r="A1211" s="24" t="s">
        <v>6704</v>
      </c>
      <c r="B1211" s="24" t="s">
        <v>6705</v>
      </c>
    </row>
    <row r="1212" spans="1:2">
      <c r="A1212" s="24" t="s">
        <v>6706</v>
      </c>
      <c r="B1212" s="24" t="s">
        <v>6707</v>
      </c>
    </row>
    <row r="1213" spans="1:2">
      <c r="A1213" s="24" t="s">
        <v>6708</v>
      </c>
      <c r="B1213" s="24" t="s">
        <v>6709</v>
      </c>
    </row>
    <row r="1214" spans="1:2">
      <c r="A1214" s="24" t="s">
        <v>6710</v>
      </c>
      <c r="B1214" s="24" t="s">
        <v>6711</v>
      </c>
    </row>
    <row r="1215" spans="1:2">
      <c r="A1215" s="24" t="s">
        <v>6712</v>
      </c>
      <c r="B1215" s="24" t="s">
        <v>6713</v>
      </c>
    </row>
    <row r="1216" spans="1:2">
      <c r="A1216" s="24" t="s">
        <v>6714</v>
      </c>
      <c r="B1216" s="24" t="s">
        <v>6715</v>
      </c>
    </row>
    <row r="1217" spans="1:2">
      <c r="A1217" s="24" t="s">
        <v>6716</v>
      </c>
      <c r="B1217" s="24" t="s">
        <v>6717</v>
      </c>
    </row>
    <row r="1218" spans="1:2">
      <c r="A1218" s="24" t="s">
        <v>6718</v>
      </c>
      <c r="B1218" s="24" t="s">
        <v>5292</v>
      </c>
    </row>
    <row r="1219" spans="1:2">
      <c r="A1219" s="24" t="s">
        <v>6719</v>
      </c>
      <c r="B1219" s="24" t="s">
        <v>6720</v>
      </c>
    </row>
    <row r="1220" spans="1:2">
      <c r="A1220" s="24" t="s">
        <v>6721</v>
      </c>
      <c r="B1220" s="24" t="s">
        <v>6722</v>
      </c>
    </row>
    <row r="1221" spans="1:2" ht="31.5">
      <c r="A1221" s="24" t="s">
        <v>6723</v>
      </c>
      <c r="B1221" s="24" t="s">
        <v>6724</v>
      </c>
    </row>
    <row r="1222" spans="1:2">
      <c r="A1222" s="24" t="s">
        <v>6725</v>
      </c>
      <c r="B1222" s="24" t="s">
        <v>6726</v>
      </c>
    </row>
    <row r="1223" spans="1:2">
      <c r="A1223" s="24" t="s">
        <v>6727</v>
      </c>
      <c r="B1223" s="24" t="s">
        <v>6728</v>
      </c>
    </row>
    <row r="1224" spans="1:2">
      <c r="A1224" s="24" t="s">
        <v>6729</v>
      </c>
      <c r="B1224" s="24" t="s">
        <v>6730</v>
      </c>
    </row>
    <row r="1225" spans="1:2">
      <c r="A1225" s="24" t="s">
        <v>6731</v>
      </c>
      <c r="B1225" s="24" t="s">
        <v>6732</v>
      </c>
    </row>
    <row r="1226" spans="1:2">
      <c r="A1226" s="24" t="s">
        <v>6733</v>
      </c>
      <c r="B1226" s="24" t="s">
        <v>6734</v>
      </c>
    </row>
    <row r="1227" spans="1:2">
      <c r="A1227" s="24" t="s">
        <v>6735</v>
      </c>
      <c r="B1227" s="24" t="s">
        <v>6736</v>
      </c>
    </row>
    <row r="1228" spans="1:2">
      <c r="A1228" s="24" t="s">
        <v>6737</v>
      </c>
      <c r="B1228" s="24" t="s">
        <v>6738</v>
      </c>
    </row>
    <row r="1229" spans="1:2">
      <c r="A1229" s="24" t="s">
        <v>6739</v>
      </c>
      <c r="B1229" s="24" t="s">
        <v>6740</v>
      </c>
    </row>
    <row r="1230" spans="1:2">
      <c r="A1230" s="24" t="s">
        <v>6741</v>
      </c>
      <c r="B1230" s="24" t="s">
        <v>5765</v>
      </c>
    </row>
    <row r="1231" spans="1:2">
      <c r="A1231" s="24" t="s">
        <v>6742</v>
      </c>
      <c r="B1231" s="24" t="s">
        <v>6743</v>
      </c>
    </row>
    <row r="1232" spans="1:2">
      <c r="A1232" s="24" t="s">
        <v>6744</v>
      </c>
      <c r="B1232" s="24" t="s">
        <v>6745</v>
      </c>
    </row>
    <row r="1233" spans="1:2">
      <c r="A1233" s="24" t="s">
        <v>6746</v>
      </c>
      <c r="B1233" s="24" t="s">
        <v>6747</v>
      </c>
    </row>
    <row r="1234" spans="1:2">
      <c r="A1234" s="24" t="s">
        <v>6748</v>
      </c>
      <c r="B1234" s="24" t="s">
        <v>6749</v>
      </c>
    </row>
    <row r="1235" spans="1:2">
      <c r="A1235" s="24" t="s">
        <v>6750</v>
      </c>
      <c r="B1235" s="24" t="s">
        <v>6751</v>
      </c>
    </row>
    <row r="1236" spans="1:2">
      <c r="A1236" s="24" t="s">
        <v>6752</v>
      </c>
      <c r="B1236" s="24" t="s">
        <v>6753</v>
      </c>
    </row>
    <row r="1237" spans="1:2">
      <c r="A1237" s="24" t="s">
        <v>6754</v>
      </c>
      <c r="B1237" s="24" t="s">
        <v>6755</v>
      </c>
    </row>
    <row r="1238" spans="1:2">
      <c r="A1238" s="24" t="s">
        <v>6756</v>
      </c>
      <c r="B1238" s="24" t="s">
        <v>6757</v>
      </c>
    </row>
    <row r="1239" spans="1:2">
      <c r="A1239" s="24" t="s">
        <v>6758</v>
      </c>
      <c r="B1239" s="24" t="s">
        <v>6759</v>
      </c>
    </row>
    <row r="1240" spans="1:2">
      <c r="A1240" s="24" t="s">
        <v>6760</v>
      </c>
      <c r="B1240" s="24" t="s">
        <v>6761</v>
      </c>
    </row>
    <row r="1241" spans="1:2">
      <c r="A1241" s="24" t="s">
        <v>6762</v>
      </c>
      <c r="B1241" s="24" t="s">
        <v>6763</v>
      </c>
    </row>
    <row r="1242" spans="1:2">
      <c r="A1242" s="24" t="s">
        <v>6764</v>
      </c>
      <c r="B1242" s="24" t="s">
        <v>6765</v>
      </c>
    </row>
    <row r="1243" spans="1:2">
      <c r="A1243" s="24" t="s">
        <v>6766</v>
      </c>
      <c r="B1243" s="24" t="s">
        <v>6767</v>
      </c>
    </row>
    <row r="1244" spans="1:2">
      <c r="A1244" s="24" t="s">
        <v>6768</v>
      </c>
      <c r="B1244" s="24" t="s">
        <v>6769</v>
      </c>
    </row>
    <row r="1245" spans="1:2">
      <c r="A1245" s="24" t="s">
        <v>6770</v>
      </c>
      <c r="B1245" s="24" t="s">
        <v>6771</v>
      </c>
    </row>
    <row r="1246" spans="1:2">
      <c r="A1246" s="24" t="s">
        <v>6772</v>
      </c>
      <c r="B1246" s="24" t="s">
        <v>6773</v>
      </c>
    </row>
    <row r="1247" spans="1:2">
      <c r="A1247" s="24" t="s">
        <v>6774</v>
      </c>
      <c r="B1247" s="24" t="s">
        <v>6775</v>
      </c>
    </row>
    <row r="1248" spans="1:2">
      <c r="A1248" s="24" t="s">
        <v>6776</v>
      </c>
      <c r="B1248" s="24" t="s">
        <v>6777</v>
      </c>
    </row>
    <row r="1249" spans="1:2">
      <c r="A1249" s="24" t="s">
        <v>6778</v>
      </c>
      <c r="B1249" s="24" t="s">
        <v>6743</v>
      </c>
    </row>
    <row r="1250" spans="1:2">
      <c r="A1250" s="24" t="s">
        <v>6779</v>
      </c>
      <c r="B1250" s="24" t="s">
        <v>6780</v>
      </c>
    </row>
    <row r="1251" spans="1:2">
      <c r="A1251" s="24" t="s">
        <v>6781</v>
      </c>
      <c r="B1251" s="24" t="s">
        <v>6782</v>
      </c>
    </row>
    <row r="1252" spans="1:2">
      <c r="A1252" s="24" t="s">
        <v>6783</v>
      </c>
      <c r="B1252" s="24" t="s">
        <v>6784</v>
      </c>
    </row>
    <row r="1253" spans="1:2">
      <c r="A1253" s="24" t="s">
        <v>6785</v>
      </c>
      <c r="B1253" s="24" t="s">
        <v>6786</v>
      </c>
    </row>
    <row r="1254" spans="1:2">
      <c r="A1254" s="24" t="s">
        <v>6787</v>
      </c>
      <c r="B1254" s="24" t="s">
        <v>6788</v>
      </c>
    </row>
    <row r="1255" spans="1:2">
      <c r="A1255" s="24" t="s">
        <v>6789</v>
      </c>
      <c r="B1255" s="24" t="s">
        <v>6790</v>
      </c>
    </row>
    <row r="1256" spans="1:2">
      <c r="A1256" s="24" t="s">
        <v>6791</v>
      </c>
      <c r="B1256" s="24" t="s">
        <v>6792</v>
      </c>
    </row>
    <row r="1257" spans="1:2">
      <c r="A1257" s="24" t="s">
        <v>6793</v>
      </c>
      <c r="B1257" s="24" t="s">
        <v>6794</v>
      </c>
    </row>
    <row r="1258" spans="1:2">
      <c r="A1258" s="24" t="s">
        <v>6795</v>
      </c>
      <c r="B1258" s="24" t="s">
        <v>6796</v>
      </c>
    </row>
    <row r="1259" spans="1:2">
      <c r="A1259" s="24" t="s">
        <v>6797</v>
      </c>
      <c r="B1259" s="24" t="s">
        <v>6798</v>
      </c>
    </row>
    <row r="1260" spans="1:2">
      <c r="A1260" s="24" t="s">
        <v>6799</v>
      </c>
      <c r="B1260" s="24" t="s">
        <v>6800</v>
      </c>
    </row>
    <row r="1261" spans="1:2">
      <c r="A1261" s="24" t="s">
        <v>6801</v>
      </c>
      <c r="B1261" s="24" t="s">
        <v>5460</v>
      </c>
    </row>
    <row r="1262" spans="1:2">
      <c r="A1262" s="24" t="s">
        <v>6802</v>
      </c>
      <c r="B1262" s="24" t="s">
        <v>6803</v>
      </c>
    </row>
    <row r="1263" spans="1:2">
      <c r="A1263" s="24" t="s">
        <v>6804</v>
      </c>
      <c r="B1263" s="24" t="s">
        <v>6805</v>
      </c>
    </row>
    <row r="1264" spans="1:2">
      <c r="A1264" s="24" t="s">
        <v>6806</v>
      </c>
      <c r="B1264" s="24" t="s">
        <v>6807</v>
      </c>
    </row>
    <row r="1265" spans="1:2">
      <c r="A1265" s="24" t="s">
        <v>6808</v>
      </c>
      <c r="B1265" s="24" t="s">
        <v>6809</v>
      </c>
    </row>
    <row r="1266" spans="1:2">
      <c r="A1266" s="24" t="s">
        <v>6810</v>
      </c>
      <c r="B1266" s="24" t="s">
        <v>6811</v>
      </c>
    </row>
    <row r="1267" spans="1:2">
      <c r="A1267" s="24" t="s">
        <v>6812</v>
      </c>
      <c r="B1267" s="24" t="s">
        <v>6813</v>
      </c>
    </row>
    <row r="1268" spans="1:2">
      <c r="A1268" s="24" t="s">
        <v>6814</v>
      </c>
      <c r="B1268" s="24" t="s">
        <v>6815</v>
      </c>
    </row>
    <row r="1269" spans="1:2">
      <c r="A1269" s="24" t="s">
        <v>6816</v>
      </c>
      <c r="B1269" s="24" t="s">
        <v>6817</v>
      </c>
    </row>
    <row r="1270" spans="1:2">
      <c r="A1270" s="24" t="s">
        <v>6818</v>
      </c>
      <c r="B1270" s="24" t="s">
        <v>6819</v>
      </c>
    </row>
    <row r="1271" spans="1:2">
      <c r="A1271" s="24" t="s">
        <v>6820</v>
      </c>
      <c r="B1271" s="24" t="s">
        <v>6821</v>
      </c>
    </row>
    <row r="1272" spans="1:2">
      <c r="A1272" s="24" t="s">
        <v>6822</v>
      </c>
      <c r="B1272" s="24" t="s">
        <v>6823</v>
      </c>
    </row>
    <row r="1273" spans="1:2">
      <c r="A1273" s="24" t="s">
        <v>6824</v>
      </c>
      <c r="B1273" s="24" t="s">
        <v>6825</v>
      </c>
    </row>
    <row r="1274" spans="1:2">
      <c r="A1274" s="24" t="s">
        <v>6826</v>
      </c>
      <c r="B1274" s="24" t="s">
        <v>6827</v>
      </c>
    </row>
    <row r="1275" spans="1:2">
      <c r="A1275" s="24" t="s">
        <v>6828</v>
      </c>
      <c r="B1275" s="24" t="s">
        <v>6829</v>
      </c>
    </row>
    <row r="1276" spans="1:2">
      <c r="A1276" s="24" t="s">
        <v>6830</v>
      </c>
      <c r="B1276" s="24" t="s">
        <v>6831</v>
      </c>
    </row>
    <row r="1277" spans="1:2">
      <c r="A1277" s="24" t="s">
        <v>6832</v>
      </c>
      <c r="B1277" s="24" t="s">
        <v>6833</v>
      </c>
    </row>
    <row r="1278" spans="1:2">
      <c r="A1278" s="24" t="s">
        <v>6834</v>
      </c>
      <c r="B1278" s="24" t="s">
        <v>6637</v>
      </c>
    </row>
    <row r="1279" spans="1:2">
      <c r="A1279" s="24" t="s">
        <v>6835</v>
      </c>
      <c r="B1279" s="24" t="s">
        <v>6836</v>
      </c>
    </row>
    <row r="1280" spans="1:2">
      <c r="A1280" s="24" t="s">
        <v>6837</v>
      </c>
      <c r="B1280" s="24" t="s">
        <v>6838</v>
      </c>
    </row>
    <row r="1281" spans="1:2">
      <c r="A1281" s="24" t="s">
        <v>6839</v>
      </c>
      <c r="B1281" s="24" t="s">
        <v>6840</v>
      </c>
    </row>
    <row r="1282" spans="1:2">
      <c r="A1282" s="24" t="s">
        <v>6841</v>
      </c>
      <c r="B1282" s="24" t="s">
        <v>5172</v>
      </c>
    </row>
    <row r="1283" spans="1:2">
      <c r="A1283" s="24" t="s">
        <v>6842</v>
      </c>
      <c r="B1283" s="24" t="s">
        <v>6843</v>
      </c>
    </row>
    <row r="1284" spans="1:2">
      <c r="A1284" s="24" t="s">
        <v>6844</v>
      </c>
      <c r="B1284" s="24" t="s">
        <v>6845</v>
      </c>
    </row>
    <row r="1285" spans="1:2">
      <c r="A1285" s="24" t="s">
        <v>6846</v>
      </c>
      <c r="B1285" s="24" t="s">
        <v>6847</v>
      </c>
    </row>
    <row r="1286" spans="1:2">
      <c r="A1286" s="24" t="s">
        <v>6848</v>
      </c>
      <c r="B1286" s="24" t="s">
        <v>6849</v>
      </c>
    </row>
    <row r="1287" spans="1:2">
      <c r="A1287" s="24" t="s">
        <v>6850</v>
      </c>
      <c r="B1287" s="24" t="s">
        <v>6851</v>
      </c>
    </row>
    <row r="1288" spans="1:2">
      <c r="A1288" s="24" t="s">
        <v>6852</v>
      </c>
      <c r="B1288" s="24" t="s">
        <v>6853</v>
      </c>
    </row>
    <row r="1289" spans="1:2">
      <c r="A1289" s="24" t="s">
        <v>6854</v>
      </c>
      <c r="B1289" s="24" t="s">
        <v>6855</v>
      </c>
    </row>
    <row r="1290" spans="1:2">
      <c r="A1290" s="24" t="s">
        <v>6856</v>
      </c>
      <c r="B1290" s="24" t="s">
        <v>6857</v>
      </c>
    </row>
    <row r="1291" spans="1:2">
      <c r="A1291" s="24" t="s">
        <v>6858</v>
      </c>
      <c r="B1291" s="24" t="s">
        <v>6859</v>
      </c>
    </row>
    <row r="1292" spans="1:2">
      <c r="A1292" s="24" t="s">
        <v>6860</v>
      </c>
      <c r="B1292" s="24" t="s">
        <v>6861</v>
      </c>
    </row>
    <row r="1293" spans="1:2">
      <c r="A1293" s="24" t="s">
        <v>6862</v>
      </c>
      <c r="B1293" s="24" t="s">
        <v>5727</v>
      </c>
    </row>
    <row r="1294" spans="1:2">
      <c r="A1294" s="24" t="s">
        <v>6863</v>
      </c>
      <c r="B1294" s="24" t="s">
        <v>6864</v>
      </c>
    </row>
    <row r="1295" spans="1:2">
      <c r="A1295" s="24" t="s">
        <v>6865</v>
      </c>
      <c r="B1295" s="24" t="s">
        <v>6866</v>
      </c>
    </row>
    <row r="1296" spans="1:2">
      <c r="A1296" s="24" t="s">
        <v>6867</v>
      </c>
      <c r="B1296" s="24" t="s">
        <v>6655</v>
      </c>
    </row>
    <row r="1297" spans="1:2">
      <c r="A1297" s="24" t="s">
        <v>6868</v>
      </c>
      <c r="B1297" s="24" t="s">
        <v>6869</v>
      </c>
    </row>
    <row r="1298" spans="1:2">
      <c r="A1298" s="24" t="s">
        <v>6870</v>
      </c>
      <c r="B1298" s="24" t="s">
        <v>6871</v>
      </c>
    </row>
    <row r="1299" spans="1:2">
      <c r="A1299" s="24" t="s">
        <v>6872</v>
      </c>
      <c r="B1299" s="24" t="s">
        <v>6873</v>
      </c>
    </row>
    <row r="1300" spans="1:2">
      <c r="A1300" s="24" t="s">
        <v>6874</v>
      </c>
      <c r="B1300" s="24" t="s">
        <v>6875</v>
      </c>
    </row>
    <row r="1301" spans="1:2">
      <c r="A1301" s="24" t="s">
        <v>6876</v>
      </c>
      <c r="B1301" s="24" t="s">
        <v>6877</v>
      </c>
    </row>
    <row r="1302" spans="1:2">
      <c r="A1302" s="24" t="s">
        <v>6878</v>
      </c>
      <c r="B1302" s="24" t="s">
        <v>6879</v>
      </c>
    </row>
    <row r="1303" spans="1:2">
      <c r="A1303" s="24" t="s">
        <v>6880</v>
      </c>
      <c r="B1303" s="24" t="s">
        <v>6881</v>
      </c>
    </row>
    <row r="1304" spans="1:2">
      <c r="A1304" s="24" t="s">
        <v>6882</v>
      </c>
      <c r="B1304" s="24" t="s">
        <v>6883</v>
      </c>
    </row>
    <row r="1305" spans="1:2">
      <c r="A1305" s="24" t="s">
        <v>6884</v>
      </c>
      <c r="B1305" s="24" t="s">
        <v>6840</v>
      </c>
    </row>
    <row r="1306" spans="1:2">
      <c r="A1306" s="24" t="s">
        <v>6885</v>
      </c>
      <c r="B1306" s="24" t="s">
        <v>6886</v>
      </c>
    </row>
    <row r="1307" spans="1:2">
      <c r="A1307" s="24" t="s">
        <v>6887</v>
      </c>
      <c r="B1307" s="24" t="s">
        <v>6888</v>
      </c>
    </row>
    <row r="1308" spans="1:2">
      <c r="A1308" s="24" t="s">
        <v>6889</v>
      </c>
      <c r="B1308" s="24" t="s">
        <v>6890</v>
      </c>
    </row>
    <row r="1309" spans="1:2">
      <c r="A1309" s="24" t="s">
        <v>6891</v>
      </c>
      <c r="B1309" s="24" t="s">
        <v>6892</v>
      </c>
    </row>
    <row r="1310" spans="1:2">
      <c r="A1310" s="24" t="s">
        <v>6893</v>
      </c>
      <c r="B1310" s="24" t="s">
        <v>6894</v>
      </c>
    </row>
    <row r="1311" spans="1:2">
      <c r="A1311" s="24" t="s">
        <v>6895</v>
      </c>
      <c r="B1311" s="24" t="s">
        <v>6896</v>
      </c>
    </row>
    <row r="1312" spans="1:2">
      <c r="A1312" s="24" t="s">
        <v>6897</v>
      </c>
      <c r="B1312" s="24" t="s">
        <v>6898</v>
      </c>
    </row>
    <row r="1313" spans="1:2">
      <c r="A1313" s="24" t="s">
        <v>6899</v>
      </c>
      <c r="B1313" s="24" t="s">
        <v>6900</v>
      </c>
    </row>
    <row r="1314" spans="1:2">
      <c r="A1314" s="24" t="s">
        <v>6901</v>
      </c>
      <c r="B1314" s="24" t="s">
        <v>6902</v>
      </c>
    </row>
    <row r="1315" spans="1:2">
      <c r="A1315" s="24" t="s">
        <v>6903</v>
      </c>
      <c r="B1315" s="24" t="s">
        <v>6904</v>
      </c>
    </row>
    <row r="1316" spans="1:2">
      <c r="A1316" s="24" t="s">
        <v>6905</v>
      </c>
      <c r="B1316" s="24" t="s">
        <v>6906</v>
      </c>
    </row>
    <row r="1317" spans="1:2">
      <c r="A1317" s="24" t="s">
        <v>6907</v>
      </c>
      <c r="B1317" s="24" t="s">
        <v>6908</v>
      </c>
    </row>
    <row r="1318" spans="1:2">
      <c r="A1318" s="24" t="s">
        <v>6909</v>
      </c>
      <c r="B1318" s="24" t="s">
        <v>6910</v>
      </c>
    </row>
    <row r="1319" spans="1:2">
      <c r="A1319" s="24" t="s">
        <v>6911</v>
      </c>
      <c r="B1319" s="24" t="s">
        <v>6912</v>
      </c>
    </row>
    <row r="1320" spans="1:2">
      <c r="A1320" s="24" t="s">
        <v>6913</v>
      </c>
      <c r="B1320" s="24" t="s">
        <v>6914</v>
      </c>
    </row>
    <row r="1321" spans="1:2">
      <c r="A1321" s="24" t="s">
        <v>6915</v>
      </c>
      <c r="B1321" s="24" t="s">
        <v>6916</v>
      </c>
    </row>
    <row r="1322" spans="1:2">
      <c r="A1322" s="24" t="s">
        <v>6917</v>
      </c>
      <c r="B1322" s="24" t="s">
        <v>6918</v>
      </c>
    </row>
    <row r="1323" spans="1:2">
      <c r="A1323" s="24" t="s">
        <v>6919</v>
      </c>
      <c r="B1323" s="24" t="s">
        <v>6920</v>
      </c>
    </row>
    <row r="1324" spans="1:2">
      <c r="A1324" s="24" t="s">
        <v>6921</v>
      </c>
      <c r="B1324" s="24" t="s">
        <v>6922</v>
      </c>
    </row>
    <row r="1325" spans="1:2">
      <c r="A1325" s="24" t="s">
        <v>6923</v>
      </c>
      <c r="B1325" s="24" t="s">
        <v>6924</v>
      </c>
    </row>
    <row r="1326" spans="1:2">
      <c r="A1326" s="24" t="s">
        <v>6925</v>
      </c>
      <c r="B1326" s="24" t="s">
        <v>6926</v>
      </c>
    </row>
    <row r="1327" spans="1:2">
      <c r="A1327" s="24" t="s">
        <v>6927</v>
      </c>
      <c r="B1327" s="24" t="s">
        <v>6928</v>
      </c>
    </row>
    <row r="1328" spans="1:2">
      <c r="A1328" s="24" t="s">
        <v>6929</v>
      </c>
      <c r="B1328" s="24" t="s">
        <v>6930</v>
      </c>
    </row>
    <row r="1329" spans="1:2">
      <c r="A1329" s="24" t="s">
        <v>6931</v>
      </c>
      <c r="B1329" s="24" t="s">
        <v>6932</v>
      </c>
    </row>
    <row r="1330" spans="1:2">
      <c r="A1330" s="24" t="s">
        <v>6933</v>
      </c>
      <c r="B1330" s="24" t="s">
        <v>6738</v>
      </c>
    </row>
    <row r="1331" spans="1:2">
      <c r="A1331" s="24" t="s">
        <v>6934</v>
      </c>
      <c r="B1331" s="24" t="s">
        <v>6935</v>
      </c>
    </row>
    <row r="1332" spans="1:2">
      <c r="A1332" s="24" t="s">
        <v>6936</v>
      </c>
      <c r="B1332" s="24" t="s">
        <v>6937</v>
      </c>
    </row>
    <row r="1333" spans="1:2">
      <c r="A1333" s="24" t="s">
        <v>6938</v>
      </c>
      <c r="B1333" s="24" t="s">
        <v>6939</v>
      </c>
    </row>
    <row r="1334" spans="1:2">
      <c r="A1334" s="24" t="s">
        <v>6940</v>
      </c>
      <c r="B1334" s="24" t="s">
        <v>6941</v>
      </c>
    </row>
    <row r="1335" spans="1:2">
      <c r="A1335" s="24" t="s">
        <v>6942</v>
      </c>
      <c r="B1335" s="24" t="s">
        <v>6943</v>
      </c>
    </row>
    <row r="1336" spans="1:2">
      <c r="A1336" s="24" t="s">
        <v>6944</v>
      </c>
      <c r="B1336" s="24" t="s">
        <v>6945</v>
      </c>
    </row>
    <row r="1337" spans="1:2">
      <c r="A1337" s="24" t="s">
        <v>6946</v>
      </c>
      <c r="B1337" s="24" t="s">
        <v>6947</v>
      </c>
    </row>
    <row r="1338" spans="1:2">
      <c r="A1338" s="24" t="s">
        <v>6948</v>
      </c>
      <c r="B1338" s="24" t="s">
        <v>6949</v>
      </c>
    </row>
    <row r="1339" spans="1:2">
      <c r="A1339" s="24" t="s">
        <v>6950</v>
      </c>
      <c r="B1339" s="24" t="s">
        <v>6951</v>
      </c>
    </row>
    <row r="1340" spans="1:2">
      <c r="A1340" s="24" t="s">
        <v>6952</v>
      </c>
      <c r="B1340" s="24" t="s">
        <v>5353</v>
      </c>
    </row>
    <row r="1341" spans="1:2">
      <c r="A1341" s="24" t="s">
        <v>6953</v>
      </c>
      <c r="B1341" s="24" t="s">
        <v>6954</v>
      </c>
    </row>
    <row r="1342" spans="1:2">
      <c r="A1342" s="24" t="s">
        <v>6955</v>
      </c>
      <c r="B1342" s="24" t="s">
        <v>6956</v>
      </c>
    </row>
    <row r="1343" spans="1:2">
      <c r="A1343" s="24" t="s">
        <v>6957</v>
      </c>
      <c r="B1343" s="24" t="s">
        <v>6958</v>
      </c>
    </row>
    <row r="1344" spans="1:2">
      <c r="A1344" s="24" t="s">
        <v>6959</v>
      </c>
      <c r="B1344" s="24" t="s">
        <v>6960</v>
      </c>
    </row>
    <row r="1345" spans="1:2">
      <c r="A1345" s="24" t="s">
        <v>6961</v>
      </c>
      <c r="B1345" s="24" t="s">
        <v>6962</v>
      </c>
    </row>
    <row r="1346" spans="1:2">
      <c r="A1346" s="24" t="s">
        <v>6963</v>
      </c>
      <c r="B1346" s="24" t="s">
        <v>6964</v>
      </c>
    </row>
    <row r="1347" spans="1:2">
      <c r="A1347" s="24" t="s">
        <v>6965</v>
      </c>
      <c r="B1347" s="24" t="s">
        <v>6849</v>
      </c>
    </row>
    <row r="1348" spans="1:2">
      <c r="A1348" s="24" t="s">
        <v>6966</v>
      </c>
      <c r="B1348" s="24" t="s">
        <v>6967</v>
      </c>
    </row>
    <row r="1349" spans="1:2">
      <c r="A1349" s="24" t="s">
        <v>6968</v>
      </c>
      <c r="B1349" s="24" t="s">
        <v>6969</v>
      </c>
    </row>
    <row r="1350" spans="1:2">
      <c r="A1350" s="24" t="s">
        <v>6970</v>
      </c>
      <c r="B1350" s="24" t="s">
        <v>6971</v>
      </c>
    </row>
    <row r="1351" spans="1:2">
      <c r="A1351" s="24" t="s">
        <v>6972</v>
      </c>
      <c r="B1351" s="24" t="s">
        <v>6973</v>
      </c>
    </row>
    <row r="1352" spans="1:2">
      <c r="A1352" s="24" t="s">
        <v>6974</v>
      </c>
      <c r="B1352" s="24" t="s">
        <v>6975</v>
      </c>
    </row>
    <row r="1353" spans="1:2">
      <c r="A1353" s="24" t="s">
        <v>6976</v>
      </c>
      <c r="B1353" s="24" t="s">
        <v>6977</v>
      </c>
    </row>
    <row r="1354" spans="1:2">
      <c r="A1354" s="24" t="s">
        <v>6978</v>
      </c>
      <c r="B1354" s="24" t="s">
        <v>6979</v>
      </c>
    </row>
    <row r="1355" spans="1:2">
      <c r="A1355" s="24" t="s">
        <v>6980</v>
      </c>
      <c r="B1355" s="24" t="s">
        <v>6981</v>
      </c>
    </row>
    <row r="1356" spans="1:2">
      <c r="A1356" s="24" t="s">
        <v>6982</v>
      </c>
      <c r="B1356" s="24" t="s">
        <v>6983</v>
      </c>
    </row>
    <row r="1357" spans="1:2">
      <c r="A1357" s="24" t="s">
        <v>6984</v>
      </c>
      <c r="B1357" s="24" t="s">
        <v>6985</v>
      </c>
    </row>
    <row r="1358" spans="1:2">
      <c r="A1358" s="24" t="s">
        <v>6986</v>
      </c>
      <c r="B1358" s="24" t="s">
        <v>6987</v>
      </c>
    </row>
    <row r="1359" spans="1:2">
      <c r="A1359" s="24" t="s">
        <v>6988</v>
      </c>
      <c r="B1359" s="24" t="s">
        <v>6989</v>
      </c>
    </row>
    <row r="1360" spans="1:2">
      <c r="A1360" s="24" t="s">
        <v>6990</v>
      </c>
      <c r="B1360" s="24" t="s">
        <v>6991</v>
      </c>
    </row>
    <row r="1361" spans="1:2">
      <c r="A1361" s="24" t="s">
        <v>6992</v>
      </c>
      <c r="B1361" s="24" t="s">
        <v>5274</v>
      </c>
    </row>
    <row r="1362" spans="1:2">
      <c r="A1362" s="24" t="s">
        <v>6993</v>
      </c>
      <c r="B1362" s="24" t="s">
        <v>6994</v>
      </c>
    </row>
    <row r="1363" spans="1:2">
      <c r="A1363" s="24" t="s">
        <v>6995</v>
      </c>
      <c r="B1363" s="24" t="s">
        <v>6996</v>
      </c>
    </row>
    <row r="1364" spans="1:2">
      <c r="A1364" s="24" t="s">
        <v>6997</v>
      </c>
      <c r="B1364" s="24" t="s">
        <v>6998</v>
      </c>
    </row>
    <row r="1365" spans="1:2">
      <c r="A1365" s="24" t="s">
        <v>6999</v>
      </c>
      <c r="B1365" s="24" t="s">
        <v>7000</v>
      </c>
    </row>
    <row r="1366" spans="1:2">
      <c r="A1366" s="24" t="s">
        <v>7001</v>
      </c>
      <c r="B1366" s="24" t="s">
        <v>7002</v>
      </c>
    </row>
    <row r="1367" spans="1:2">
      <c r="A1367" s="24" t="s">
        <v>7003</v>
      </c>
      <c r="B1367" s="24" t="s">
        <v>7004</v>
      </c>
    </row>
    <row r="1368" spans="1:2">
      <c r="A1368" s="24" t="s">
        <v>7005</v>
      </c>
      <c r="B1368" s="24" t="s">
        <v>7006</v>
      </c>
    </row>
    <row r="1369" spans="1:2">
      <c r="A1369" s="24" t="s">
        <v>7007</v>
      </c>
      <c r="B1369" s="24" t="s">
        <v>7008</v>
      </c>
    </row>
    <row r="1370" spans="1:2">
      <c r="A1370" s="24" t="s">
        <v>7009</v>
      </c>
      <c r="B1370" s="24" t="s">
        <v>7010</v>
      </c>
    </row>
    <row r="1371" spans="1:2">
      <c r="A1371" s="24" t="s">
        <v>7011</v>
      </c>
      <c r="B1371" s="24" t="s">
        <v>7012</v>
      </c>
    </row>
    <row r="1372" spans="1:2">
      <c r="A1372" s="24" t="s">
        <v>7013</v>
      </c>
      <c r="B1372" s="24" t="s">
        <v>7014</v>
      </c>
    </row>
    <row r="1373" spans="1:2">
      <c r="A1373" s="24" t="s">
        <v>7015</v>
      </c>
      <c r="B1373" s="24" t="s">
        <v>7016</v>
      </c>
    </row>
    <row r="1374" spans="1:2">
      <c r="A1374" s="24" t="s">
        <v>7017</v>
      </c>
      <c r="B1374" s="24" t="s">
        <v>7018</v>
      </c>
    </row>
    <row r="1375" spans="1:2">
      <c r="A1375" s="24" t="s">
        <v>7019</v>
      </c>
      <c r="B1375" s="24" t="s">
        <v>7020</v>
      </c>
    </row>
    <row r="1376" spans="1:2">
      <c r="A1376" s="24" t="s">
        <v>7021</v>
      </c>
      <c r="B1376" s="24" t="s">
        <v>7022</v>
      </c>
    </row>
    <row r="1377" spans="1:2">
      <c r="A1377" s="24" t="s">
        <v>7023</v>
      </c>
      <c r="B1377" s="24" t="s">
        <v>7024</v>
      </c>
    </row>
    <row r="1378" spans="1:2">
      <c r="A1378" s="24" t="s">
        <v>7025</v>
      </c>
      <c r="B1378" s="24" t="s">
        <v>7026</v>
      </c>
    </row>
    <row r="1379" spans="1:2">
      <c r="A1379" s="24" t="s">
        <v>7027</v>
      </c>
      <c r="B1379" s="24" t="s">
        <v>7028</v>
      </c>
    </row>
    <row r="1380" spans="1:2">
      <c r="A1380" s="24" t="s">
        <v>7029</v>
      </c>
      <c r="B1380" s="24" t="s">
        <v>7030</v>
      </c>
    </row>
    <row r="1381" spans="1:2">
      <c r="A1381" s="24" t="s">
        <v>7031</v>
      </c>
      <c r="B1381" s="24" t="s">
        <v>7032</v>
      </c>
    </row>
    <row r="1382" spans="1:2">
      <c r="A1382" s="24" t="s">
        <v>7033</v>
      </c>
      <c r="B1382" s="24" t="s">
        <v>7034</v>
      </c>
    </row>
    <row r="1383" spans="1:2">
      <c r="A1383" s="24" t="s">
        <v>7035</v>
      </c>
      <c r="B1383" s="24" t="s">
        <v>7036</v>
      </c>
    </row>
    <row r="1384" spans="1:2">
      <c r="A1384" s="24" t="s">
        <v>7037</v>
      </c>
      <c r="B1384" s="24" t="s">
        <v>7038</v>
      </c>
    </row>
    <row r="1385" spans="1:2">
      <c r="A1385" s="24" t="s">
        <v>7039</v>
      </c>
      <c r="B1385" s="24" t="s">
        <v>7040</v>
      </c>
    </row>
    <row r="1386" spans="1:2">
      <c r="A1386" s="24" t="s">
        <v>7041</v>
      </c>
      <c r="B1386" s="24" t="s">
        <v>7042</v>
      </c>
    </row>
    <row r="1387" spans="1:2">
      <c r="A1387" s="24" t="s">
        <v>7043</v>
      </c>
      <c r="B1387" s="24" t="s">
        <v>7044</v>
      </c>
    </row>
    <row r="1388" spans="1:2">
      <c r="A1388" s="24" t="s">
        <v>7045</v>
      </c>
      <c r="B1388" s="24" t="s">
        <v>7046</v>
      </c>
    </row>
    <row r="1389" spans="1:2">
      <c r="A1389" s="24" t="s">
        <v>7047</v>
      </c>
      <c r="B1389" s="24" t="s">
        <v>7048</v>
      </c>
    </row>
    <row r="1390" spans="1:2">
      <c r="A1390" s="24" t="s">
        <v>7049</v>
      </c>
      <c r="B1390" s="24" t="s">
        <v>7050</v>
      </c>
    </row>
    <row r="1391" spans="1:2">
      <c r="A1391" s="24" t="s">
        <v>7051</v>
      </c>
      <c r="B1391" s="24" t="s">
        <v>5700</v>
      </c>
    </row>
    <row r="1392" spans="1:2">
      <c r="A1392" s="24" t="s">
        <v>7052</v>
      </c>
      <c r="B1392" s="24" t="s">
        <v>7053</v>
      </c>
    </row>
    <row r="1393" spans="1:2">
      <c r="A1393" s="24" t="s">
        <v>7054</v>
      </c>
      <c r="B1393" s="24" t="s">
        <v>7055</v>
      </c>
    </row>
    <row r="1394" spans="1:2">
      <c r="A1394" s="24" t="s">
        <v>7056</v>
      </c>
      <c r="B1394" s="24" t="s">
        <v>7057</v>
      </c>
    </row>
    <row r="1395" spans="1:2">
      <c r="A1395" s="24" t="s">
        <v>7058</v>
      </c>
      <c r="B1395" s="24" t="s">
        <v>7059</v>
      </c>
    </row>
    <row r="1396" spans="1:2">
      <c r="A1396" s="24" t="s">
        <v>7060</v>
      </c>
      <c r="B1396" s="24" t="s">
        <v>7061</v>
      </c>
    </row>
    <row r="1397" spans="1:2">
      <c r="A1397" s="24" t="s">
        <v>7062</v>
      </c>
      <c r="B1397" s="24" t="s">
        <v>7063</v>
      </c>
    </row>
    <row r="1398" spans="1:2">
      <c r="A1398" s="24" t="s">
        <v>7064</v>
      </c>
      <c r="B1398" s="24" t="s">
        <v>7065</v>
      </c>
    </row>
    <row r="1399" spans="1:2">
      <c r="A1399" s="24" t="s">
        <v>7066</v>
      </c>
      <c r="B1399" s="24" t="s">
        <v>7067</v>
      </c>
    </row>
    <row r="1400" spans="1:2">
      <c r="A1400" s="24" t="s">
        <v>7068</v>
      </c>
      <c r="B1400" s="24" t="s">
        <v>7069</v>
      </c>
    </row>
    <row r="1401" spans="1:2">
      <c r="A1401" s="24" t="s">
        <v>7070</v>
      </c>
      <c r="B1401" s="24" t="s">
        <v>7071</v>
      </c>
    </row>
    <row r="1402" spans="1:2">
      <c r="A1402" s="24" t="s">
        <v>7072</v>
      </c>
      <c r="B1402" s="24" t="s">
        <v>7073</v>
      </c>
    </row>
    <row r="1403" spans="1:2">
      <c r="A1403" s="24" t="s">
        <v>7074</v>
      </c>
      <c r="B1403" s="24" t="s">
        <v>7075</v>
      </c>
    </row>
    <row r="1404" spans="1:2">
      <c r="A1404" s="24" t="s">
        <v>7076</v>
      </c>
      <c r="B1404" s="24" t="s">
        <v>7077</v>
      </c>
    </row>
    <row r="1405" spans="1:2">
      <c r="A1405" s="24" t="s">
        <v>7078</v>
      </c>
      <c r="B1405" s="24" t="s">
        <v>7079</v>
      </c>
    </row>
    <row r="1406" spans="1:2">
      <c r="A1406" s="24" t="s">
        <v>7080</v>
      </c>
      <c r="B1406" s="24" t="s">
        <v>7081</v>
      </c>
    </row>
    <row r="1407" spans="1:2">
      <c r="A1407" s="24" t="s">
        <v>7082</v>
      </c>
      <c r="B1407" s="24" t="s">
        <v>7083</v>
      </c>
    </row>
    <row r="1408" spans="1:2">
      <c r="A1408" s="24" t="s">
        <v>7084</v>
      </c>
      <c r="B1408" s="24" t="s">
        <v>7085</v>
      </c>
    </row>
    <row r="1409" spans="1:2">
      <c r="A1409" s="24" t="s">
        <v>7086</v>
      </c>
      <c r="B1409" s="24" t="s">
        <v>7087</v>
      </c>
    </row>
    <row r="1410" spans="1:2">
      <c r="A1410" s="24" t="s">
        <v>7088</v>
      </c>
      <c r="B1410" s="24" t="s">
        <v>7089</v>
      </c>
    </row>
    <row r="1411" spans="1:2">
      <c r="A1411" s="24" t="s">
        <v>7090</v>
      </c>
      <c r="B1411" s="24" t="s">
        <v>7091</v>
      </c>
    </row>
    <row r="1412" spans="1:2">
      <c r="A1412" s="24" t="s">
        <v>7092</v>
      </c>
      <c r="B1412" s="24" t="s">
        <v>7014</v>
      </c>
    </row>
    <row r="1413" spans="1:2">
      <c r="A1413" s="24" t="s">
        <v>7093</v>
      </c>
      <c r="B1413" s="24" t="s">
        <v>7094</v>
      </c>
    </row>
    <row r="1414" spans="1:2">
      <c r="A1414" s="24" t="s">
        <v>7095</v>
      </c>
      <c r="B1414" s="24" t="s">
        <v>7096</v>
      </c>
    </row>
    <row r="1415" spans="1:2">
      <c r="A1415" s="24" t="s">
        <v>7097</v>
      </c>
      <c r="B1415" s="24" t="s">
        <v>7098</v>
      </c>
    </row>
    <row r="1416" spans="1:2">
      <c r="A1416" s="24" t="s">
        <v>7099</v>
      </c>
      <c r="B1416" s="24" t="s">
        <v>7100</v>
      </c>
    </row>
    <row r="1417" spans="1:2">
      <c r="A1417" s="24" t="s">
        <v>7101</v>
      </c>
      <c r="B1417" s="24" t="s">
        <v>7102</v>
      </c>
    </row>
    <row r="1418" spans="1:2">
      <c r="A1418" s="24" t="s">
        <v>7103</v>
      </c>
      <c r="B1418" s="24" t="s">
        <v>7104</v>
      </c>
    </row>
    <row r="1419" spans="1:2">
      <c r="A1419" s="24" t="s">
        <v>7105</v>
      </c>
      <c r="B1419" s="24" t="s">
        <v>7106</v>
      </c>
    </row>
    <row r="1420" spans="1:2">
      <c r="A1420" s="24" t="s">
        <v>7107</v>
      </c>
      <c r="B1420" s="24" t="s">
        <v>7108</v>
      </c>
    </row>
    <row r="1421" spans="1:2">
      <c r="A1421" s="24" t="s">
        <v>7109</v>
      </c>
      <c r="B1421" s="24" t="s">
        <v>7110</v>
      </c>
    </row>
    <row r="1422" spans="1:2">
      <c r="A1422" s="24" t="s">
        <v>7111</v>
      </c>
      <c r="B1422" s="24" t="s">
        <v>7112</v>
      </c>
    </row>
    <row r="1423" spans="1:2">
      <c r="A1423" s="24" t="s">
        <v>7113</v>
      </c>
      <c r="B1423" s="24" t="s">
        <v>7114</v>
      </c>
    </row>
    <row r="1424" spans="1:2">
      <c r="A1424" s="24" t="s">
        <v>7115</v>
      </c>
      <c r="B1424" s="24" t="s">
        <v>7116</v>
      </c>
    </row>
    <row r="1425" spans="1:2">
      <c r="A1425" s="24" t="s">
        <v>7117</v>
      </c>
      <c r="B1425" s="24" t="s">
        <v>7118</v>
      </c>
    </row>
    <row r="1426" spans="1:2">
      <c r="A1426" s="24" t="s">
        <v>7119</v>
      </c>
      <c r="B1426" s="24" t="s">
        <v>7120</v>
      </c>
    </row>
    <row r="1427" spans="1:2">
      <c r="A1427" s="24" t="s">
        <v>7121</v>
      </c>
      <c r="B1427" s="24" t="s">
        <v>7122</v>
      </c>
    </row>
    <row r="1428" spans="1:2">
      <c r="A1428" s="24" t="s">
        <v>7123</v>
      </c>
      <c r="B1428" s="24" t="s">
        <v>7124</v>
      </c>
    </row>
    <row r="1429" spans="1:2">
      <c r="A1429" s="24" t="s">
        <v>7125</v>
      </c>
      <c r="B1429" s="24" t="s">
        <v>7126</v>
      </c>
    </row>
    <row r="1430" spans="1:2">
      <c r="A1430" s="24" t="s">
        <v>7127</v>
      </c>
      <c r="B1430" s="24" t="s">
        <v>7128</v>
      </c>
    </row>
    <row r="1431" spans="1:2">
      <c r="A1431" s="24" t="s">
        <v>7129</v>
      </c>
      <c r="B1431" s="24" t="s">
        <v>7130</v>
      </c>
    </row>
    <row r="1432" spans="1:2">
      <c r="A1432" s="24" t="s">
        <v>7131</v>
      </c>
      <c r="B1432" s="24" t="s">
        <v>7130</v>
      </c>
    </row>
    <row r="1433" spans="1:2">
      <c r="A1433" s="24" t="s">
        <v>7132</v>
      </c>
      <c r="B1433" s="24" t="s">
        <v>7133</v>
      </c>
    </row>
    <row r="1434" spans="1:2">
      <c r="A1434" s="24" t="s">
        <v>7134</v>
      </c>
      <c r="B1434" s="24" t="s">
        <v>5872</v>
      </c>
    </row>
    <row r="1435" spans="1:2">
      <c r="A1435" s="24" t="s">
        <v>7135</v>
      </c>
      <c r="B1435" s="24" t="s">
        <v>7136</v>
      </c>
    </row>
    <row r="1436" spans="1:2">
      <c r="A1436" s="24" t="s">
        <v>7137</v>
      </c>
      <c r="B1436" s="24" t="s">
        <v>7138</v>
      </c>
    </row>
    <row r="1437" spans="1:2">
      <c r="A1437" s="24" t="s">
        <v>7139</v>
      </c>
      <c r="B1437" s="24" t="s">
        <v>7140</v>
      </c>
    </row>
    <row r="1438" spans="1:2">
      <c r="A1438" s="24" t="s">
        <v>7141</v>
      </c>
      <c r="B1438" s="24" t="s">
        <v>7142</v>
      </c>
    </row>
    <row r="1439" spans="1:2">
      <c r="A1439" s="24" t="s">
        <v>7143</v>
      </c>
      <c r="B1439" s="24" t="s">
        <v>7144</v>
      </c>
    </row>
    <row r="1440" spans="1:2">
      <c r="A1440" s="24" t="s">
        <v>7145</v>
      </c>
      <c r="B1440" s="24" t="s">
        <v>7146</v>
      </c>
    </row>
    <row r="1441" spans="1:2">
      <c r="A1441" s="24" t="s">
        <v>7147</v>
      </c>
      <c r="B1441" s="24" t="s">
        <v>7146</v>
      </c>
    </row>
    <row r="1442" spans="1:2">
      <c r="A1442" s="24" t="s">
        <v>7148</v>
      </c>
      <c r="B1442" s="24" t="s">
        <v>7149</v>
      </c>
    </row>
    <row r="1443" spans="1:2">
      <c r="A1443" s="24" t="s">
        <v>7150</v>
      </c>
      <c r="B1443" s="24" t="s">
        <v>7151</v>
      </c>
    </row>
    <row r="1444" spans="1:2">
      <c r="A1444" s="24" t="s">
        <v>7152</v>
      </c>
      <c r="B1444" s="24" t="s">
        <v>7153</v>
      </c>
    </row>
    <row r="1445" spans="1:2">
      <c r="A1445" s="24" t="s">
        <v>7154</v>
      </c>
      <c r="B1445" s="24" t="s">
        <v>7155</v>
      </c>
    </row>
    <row r="1446" spans="1:2">
      <c r="A1446" s="24" t="s">
        <v>7156</v>
      </c>
      <c r="B1446" s="24" t="s">
        <v>7157</v>
      </c>
    </row>
    <row r="1447" spans="1:2">
      <c r="A1447" s="24" t="s">
        <v>7158</v>
      </c>
      <c r="B1447" s="24" t="s">
        <v>7159</v>
      </c>
    </row>
    <row r="1448" spans="1:2">
      <c r="A1448" s="24" t="s">
        <v>7160</v>
      </c>
      <c r="B1448" s="24" t="s">
        <v>7161</v>
      </c>
    </row>
    <row r="1449" spans="1:2">
      <c r="A1449" s="24" t="s">
        <v>7162</v>
      </c>
      <c r="B1449" s="24" t="s">
        <v>7163</v>
      </c>
    </row>
    <row r="1450" spans="1:2">
      <c r="A1450" s="24" t="s">
        <v>7164</v>
      </c>
      <c r="B1450" s="24" t="s">
        <v>7165</v>
      </c>
    </row>
    <row r="1451" spans="1:2">
      <c r="A1451" s="24" t="s">
        <v>7166</v>
      </c>
      <c r="B1451" s="24" t="s">
        <v>7167</v>
      </c>
    </row>
    <row r="1452" spans="1:2">
      <c r="A1452" s="24" t="s">
        <v>7168</v>
      </c>
      <c r="B1452" s="24" t="s">
        <v>7169</v>
      </c>
    </row>
    <row r="1453" spans="1:2">
      <c r="A1453" s="24" t="s">
        <v>7170</v>
      </c>
      <c r="B1453" s="24" t="s">
        <v>7171</v>
      </c>
    </row>
    <row r="1454" spans="1:2">
      <c r="A1454" s="24" t="s">
        <v>7172</v>
      </c>
      <c r="B1454" s="24" t="s">
        <v>7173</v>
      </c>
    </row>
    <row r="1455" spans="1:2">
      <c r="A1455" s="24" t="s">
        <v>7174</v>
      </c>
      <c r="B1455" s="24" t="s">
        <v>7175</v>
      </c>
    </row>
    <row r="1456" spans="1:2">
      <c r="A1456" s="24" t="s">
        <v>7176</v>
      </c>
      <c r="B1456" s="24" t="s">
        <v>7177</v>
      </c>
    </row>
    <row r="1457" spans="1:2">
      <c r="A1457" s="24" t="s">
        <v>7178</v>
      </c>
      <c r="B1457" s="24" t="s">
        <v>7179</v>
      </c>
    </row>
    <row r="1458" spans="1:2">
      <c r="A1458" s="24" t="s">
        <v>7180</v>
      </c>
      <c r="B1458" s="24" t="s">
        <v>7181</v>
      </c>
    </row>
    <row r="1459" spans="1:2">
      <c r="A1459" s="24" t="s">
        <v>7182</v>
      </c>
      <c r="B1459" s="24" t="s">
        <v>7183</v>
      </c>
    </row>
    <row r="1460" spans="1:2">
      <c r="A1460" s="24"/>
      <c r="B1460" s="24"/>
    </row>
    <row r="1461" spans="1:2">
      <c r="A1461" s="24" t="s">
        <v>7184</v>
      </c>
      <c r="B1461" s="24"/>
    </row>
    <row r="1462" spans="1:2">
      <c r="A1462" s="24"/>
      <c r="B1462" s="24"/>
    </row>
    <row r="1463" spans="1:2">
      <c r="A1463" s="24" t="s">
        <v>7185</v>
      </c>
      <c r="B1463" s="24" t="s">
        <v>7186</v>
      </c>
    </row>
    <row r="1464" spans="1:2">
      <c r="A1464" s="24" t="s">
        <v>7187</v>
      </c>
      <c r="B1464" s="24" t="s">
        <v>7188</v>
      </c>
    </row>
    <row r="1465" spans="1:2">
      <c r="A1465" s="24" t="s">
        <v>7189</v>
      </c>
      <c r="B1465" s="24" t="s">
        <v>7190</v>
      </c>
    </row>
    <row r="1466" spans="1:2">
      <c r="A1466" s="24" t="s">
        <v>7191</v>
      </c>
      <c r="B1466" s="24" t="s">
        <v>7059</v>
      </c>
    </row>
    <row r="1467" spans="1:2">
      <c r="A1467" s="24" t="s">
        <v>7192</v>
      </c>
      <c r="B1467" s="24" t="s">
        <v>7193</v>
      </c>
    </row>
    <row r="1468" spans="1:2">
      <c r="A1468" s="24" t="s">
        <v>7194</v>
      </c>
      <c r="B1468" s="24" t="s">
        <v>7195</v>
      </c>
    </row>
    <row r="1469" spans="1:2">
      <c r="A1469" s="24" t="s">
        <v>337</v>
      </c>
      <c r="B1469" s="24" t="s">
        <v>7196</v>
      </c>
    </row>
    <row r="1470" spans="1:2">
      <c r="A1470" s="24" t="s">
        <v>7197</v>
      </c>
      <c r="B1470" s="24" t="s">
        <v>7198</v>
      </c>
    </row>
    <row r="1471" spans="1:2">
      <c r="A1471" s="24" t="s">
        <v>7199</v>
      </c>
      <c r="B1471" s="24" t="s">
        <v>7200</v>
      </c>
    </row>
    <row r="1472" spans="1:2">
      <c r="A1472" s="24" t="s">
        <v>7201</v>
      </c>
      <c r="B1472" s="24" t="s">
        <v>7202</v>
      </c>
    </row>
    <row r="1473" spans="1:2">
      <c r="A1473" s="24" t="s">
        <v>7203</v>
      </c>
      <c r="B1473" s="24" t="s">
        <v>7204</v>
      </c>
    </row>
    <row r="1474" spans="1:2">
      <c r="A1474" s="24" t="s">
        <v>7205</v>
      </c>
      <c r="B1474" s="24" t="s">
        <v>7206</v>
      </c>
    </row>
    <row r="1475" spans="1:2">
      <c r="A1475" s="24" t="s">
        <v>7207</v>
      </c>
      <c r="B1475" s="24" t="s">
        <v>7208</v>
      </c>
    </row>
    <row r="1476" spans="1:2">
      <c r="A1476" s="24" t="s">
        <v>7209</v>
      </c>
      <c r="B1476" s="24" t="s">
        <v>7210</v>
      </c>
    </row>
    <row r="1477" spans="1:2">
      <c r="A1477" s="24" t="s">
        <v>7211</v>
      </c>
      <c r="B1477" s="24" t="s">
        <v>7212</v>
      </c>
    </row>
    <row r="1478" spans="1:2">
      <c r="A1478" s="24" t="s">
        <v>7213</v>
      </c>
      <c r="B1478" s="24" t="s">
        <v>7214</v>
      </c>
    </row>
    <row r="1479" spans="1:2">
      <c r="A1479" s="24" t="s">
        <v>7215</v>
      </c>
      <c r="B1479" s="24" t="s">
        <v>7216</v>
      </c>
    </row>
    <row r="1480" spans="1:2">
      <c r="A1480" s="24" t="s">
        <v>7217</v>
      </c>
      <c r="B1480" s="24" t="s">
        <v>7218</v>
      </c>
    </row>
    <row r="1481" spans="1:2">
      <c r="A1481" s="24" t="s">
        <v>7219</v>
      </c>
      <c r="B1481" s="24" t="s">
        <v>7220</v>
      </c>
    </row>
    <row r="1482" spans="1:2">
      <c r="A1482" s="24" t="s">
        <v>7221</v>
      </c>
      <c r="B1482" s="24" t="s">
        <v>5865</v>
      </c>
    </row>
    <row r="1483" spans="1:2">
      <c r="A1483" s="24" t="s">
        <v>7222</v>
      </c>
      <c r="B1483" s="24" t="s">
        <v>7223</v>
      </c>
    </row>
    <row r="1484" spans="1:2">
      <c r="A1484" s="24" t="s">
        <v>7224</v>
      </c>
      <c r="B1484" s="24" t="s">
        <v>7225</v>
      </c>
    </row>
    <row r="1485" spans="1:2">
      <c r="A1485" s="24" t="s">
        <v>7226</v>
      </c>
      <c r="B1485" s="24" t="s">
        <v>7227</v>
      </c>
    </row>
    <row r="1486" spans="1:2">
      <c r="A1486" s="24" t="s">
        <v>7228</v>
      </c>
      <c r="B1486" s="24" t="s">
        <v>4843</v>
      </c>
    </row>
    <row r="1487" spans="1:2">
      <c r="A1487" s="24" t="s">
        <v>7229</v>
      </c>
      <c r="B1487" s="24" t="s">
        <v>7230</v>
      </c>
    </row>
    <row r="1488" spans="1:2">
      <c r="A1488" s="24" t="s">
        <v>7231</v>
      </c>
      <c r="B1488" s="24" t="s">
        <v>7232</v>
      </c>
    </row>
    <row r="1489" spans="1:2">
      <c r="A1489" s="24" t="s">
        <v>7233</v>
      </c>
      <c r="B1489" s="24" t="s">
        <v>7234</v>
      </c>
    </row>
    <row r="1490" spans="1:2">
      <c r="A1490" s="24" t="s">
        <v>7235</v>
      </c>
      <c r="B1490" s="24" t="s">
        <v>7236</v>
      </c>
    </row>
    <row r="1491" spans="1:2">
      <c r="A1491" s="24" t="s">
        <v>7237</v>
      </c>
      <c r="B1491" s="24" t="s">
        <v>7238</v>
      </c>
    </row>
    <row r="1492" spans="1:2">
      <c r="A1492" s="24" t="s">
        <v>7239</v>
      </c>
      <c r="B1492" s="24" t="s">
        <v>7240</v>
      </c>
    </row>
    <row r="1493" spans="1:2">
      <c r="A1493" s="24" t="s">
        <v>7241</v>
      </c>
      <c r="B1493" s="24" t="s">
        <v>7242</v>
      </c>
    </row>
    <row r="1494" spans="1:2">
      <c r="A1494" s="24" t="s">
        <v>7243</v>
      </c>
      <c r="B1494" s="24" t="s">
        <v>7244</v>
      </c>
    </row>
    <row r="1495" spans="1:2">
      <c r="A1495" s="24" t="s">
        <v>7245</v>
      </c>
      <c r="B1495" s="24" t="s">
        <v>7246</v>
      </c>
    </row>
    <row r="1496" spans="1:2">
      <c r="A1496" s="24" t="s">
        <v>7247</v>
      </c>
      <c r="B1496" s="24" t="s">
        <v>7248</v>
      </c>
    </row>
    <row r="1497" spans="1:2">
      <c r="A1497" s="24" t="s">
        <v>7249</v>
      </c>
      <c r="B1497" s="24" t="s">
        <v>7250</v>
      </c>
    </row>
    <row r="1498" spans="1:2">
      <c r="A1498" s="24" t="s">
        <v>7251</v>
      </c>
      <c r="B1498" s="24" t="s">
        <v>7252</v>
      </c>
    </row>
    <row r="1499" spans="1:2">
      <c r="A1499" s="24" t="s">
        <v>7253</v>
      </c>
      <c r="B1499" s="24" t="s">
        <v>7254</v>
      </c>
    </row>
    <row r="1500" spans="1:2">
      <c r="A1500" s="24" t="s">
        <v>7255</v>
      </c>
      <c r="B1500" s="24" t="s">
        <v>7256</v>
      </c>
    </row>
    <row r="1501" spans="1:2">
      <c r="A1501" s="24" t="s">
        <v>7257</v>
      </c>
      <c r="B1501" s="24" t="s">
        <v>7258</v>
      </c>
    </row>
    <row r="1502" spans="1:2">
      <c r="A1502" s="24" t="s">
        <v>7259</v>
      </c>
      <c r="B1502" s="24" t="s">
        <v>7260</v>
      </c>
    </row>
    <row r="1503" spans="1:2">
      <c r="A1503" s="24" t="s">
        <v>7261</v>
      </c>
      <c r="B1503" s="24" t="s">
        <v>7262</v>
      </c>
    </row>
    <row r="1504" spans="1:2">
      <c r="A1504" s="24" t="s">
        <v>7263</v>
      </c>
      <c r="B1504" s="24" t="s">
        <v>7264</v>
      </c>
    </row>
    <row r="1505" spans="1:2">
      <c r="A1505" s="24" t="s">
        <v>7265</v>
      </c>
      <c r="B1505" s="24" t="s">
        <v>7266</v>
      </c>
    </row>
    <row r="1506" spans="1:2">
      <c r="A1506" s="24" t="s">
        <v>7267</v>
      </c>
      <c r="B1506" s="24" t="s">
        <v>7268</v>
      </c>
    </row>
    <row r="1507" spans="1:2">
      <c r="A1507" s="24" t="s">
        <v>7269</v>
      </c>
      <c r="B1507" s="24" t="s">
        <v>7270</v>
      </c>
    </row>
    <row r="1508" spans="1:2">
      <c r="A1508" s="24" t="s">
        <v>7271</v>
      </c>
      <c r="B1508" s="24" t="s">
        <v>7272</v>
      </c>
    </row>
    <row r="1509" spans="1:2">
      <c r="A1509" s="24" t="s">
        <v>7273</v>
      </c>
      <c r="B1509" s="24" t="s">
        <v>7274</v>
      </c>
    </row>
    <row r="1510" spans="1:2">
      <c r="A1510" s="24" t="s">
        <v>7275</v>
      </c>
      <c r="B1510" s="24" t="s">
        <v>7276</v>
      </c>
    </row>
    <row r="1511" spans="1:2">
      <c r="A1511" s="24" t="s">
        <v>7277</v>
      </c>
      <c r="B1511" s="24" t="s">
        <v>7278</v>
      </c>
    </row>
    <row r="1512" spans="1:2">
      <c r="A1512" s="24" t="s">
        <v>7279</v>
      </c>
      <c r="B1512" s="24" t="s">
        <v>7280</v>
      </c>
    </row>
    <row r="1513" spans="1:2">
      <c r="A1513" s="24" t="s">
        <v>7281</v>
      </c>
      <c r="B1513" s="24" t="s">
        <v>7282</v>
      </c>
    </row>
    <row r="1514" spans="1:2">
      <c r="A1514" s="24" t="s">
        <v>7283</v>
      </c>
      <c r="B1514" s="24" t="s">
        <v>7284</v>
      </c>
    </row>
    <row r="1515" spans="1:2">
      <c r="A1515" s="24" t="s">
        <v>7285</v>
      </c>
      <c r="B1515" s="24" t="s">
        <v>7286</v>
      </c>
    </row>
    <row r="1516" spans="1:2">
      <c r="A1516" s="24" t="s">
        <v>7287</v>
      </c>
      <c r="B1516" s="24" t="s">
        <v>5721</v>
      </c>
    </row>
    <row r="1517" spans="1:2">
      <c r="A1517" s="24" t="s">
        <v>7288</v>
      </c>
      <c r="B1517" s="24" t="s">
        <v>7289</v>
      </c>
    </row>
    <row r="1518" spans="1:2">
      <c r="A1518" s="24" t="s">
        <v>7290</v>
      </c>
      <c r="B1518" s="24" t="s">
        <v>7291</v>
      </c>
    </row>
    <row r="1519" spans="1:2">
      <c r="A1519" s="24" t="s">
        <v>7292</v>
      </c>
      <c r="B1519" s="24" t="s">
        <v>7293</v>
      </c>
    </row>
    <row r="1520" spans="1:2">
      <c r="A1520" s="24" t="s">
        <v>7294</v>
      </c>
      <c r="B1520" s="24" t="s">
        <v>7295</v>
      </c>
    </row>
    <row r="1521" spans="1:2">
      <c r="A1521" s="24" t="s">
        <v>7296</v>
      </c>
      <c r="B1521" s="24" t="s">
        <v>7297</v>
      </c>
    </row>
    <row r="1522" spans="1:2">
      <c r="A1522" s="24" t="s">
        <v>7298</v>
      </c>
      <c r="B1522" s="24" t="s">
        <v>7299</v>
      </c>
    </row>
    <row r="1523" spans="1:2">
      <c r="A1523" s="24" t="s">
        <v>7300</v>
      </c>
      <c r="B1523" s="24" t="s">
        <v>7301</v>
      </c>
    </row>
    <row r="1524" spans="1:2">
      <c r="A1524" s="24" t="s">
        <v>7302</v>
      </c>
      <c r="B1524" s="24" t="s">
        <v>7303</v>
      </c>
    </row>
    <row r="1525" spans="1:2">
      <c r="A1525" s="24" t="s">
        <v>7304</v>
      </c>
      <c r="B1525" s="24" t="s">
        <v>7305</v>
      </c>
    </row>
    <row r="1526" spans="1:2">
      <c r="A1526" s="24" t="s">
        <v>7306</v>
      </c>
      <c r="B1526" s="24" t="s">
        <v>7307</v>
      </c>
    </row>
    <row r="1527" spans="1:2">
      <c r="A1527" s="24" t="s">
        <v>7308</v>
      </c>
      <c r="B1527" s="24" t="s">
        <v>7309</v>
      </c>
    </row>
    <row r="1528" spans="1:2">
      <c r="A1528" s="24" t="s">
        <v>7310</v>
      </c>
      <c r="B1528" s="24" t="s">
        <v>7311</v>
      </c>
    </row>
    <row r="1529" spans="1:2">
      <c r="A1529" s="24" t="s">
        <v>7312</v>
      </c>
      <c r="B1529" s="24" t="s">
        <v>7313</v>
      </c>
    </row>
    <row r="1530" spans="1:2">
      <c r="A1530" s="24" t="s">
        <v>7314</v>
      </c>
      <c r="B1530" s="24" t="s">
        <v>7315</v>
      </c>
    </row>
    <row r="1531" spans="1:2">
      <c r="A1531" s="24" t="s">
        <v>7316</v>
      </c>
      <c r="B1531" s="24" t="s">
        <v>7317</v>
      </c>
    </row>
    <row r="1532" spans="1:2">
      <c r="A1532" s="24" t="s">
        <v>7318</v>
      </c>
      <c r="B1532" s="24" t="s">
        <v>7319</v>
      </c>
    </row>
    <row r="1533" spans="1:2">
      <c r="A1533" s="24" t="s">
        <v>7320</v>
      </c>
      <c r="B1533" s="24" t="s">
        <v>7321</v>
      </c>
    </row>
    <row r="1534" spans="1:2">
      <c r="A1534" s="24" t="s">
        <v>7322</v>
      </c>
      <c r="B1534" s="24" t="s">
        <v>7323</v>
      </c>
    </row>
    <row r="1535" spans="1:2">
      <c r="A1535" s="24" t="s">
        <v>7324</v>
      </c>
      <c r="B1535" s="24" t="s">
        <v>7325</v>
      </c>
    </row>
    <row r="1536" spans="1:2">
      <c r="A1536" s="24" t="s">
        <v>7326</v>
      </c>
      <c r="B1536" s="24" t="s">
        <v>4592</v>
      </c>
    </row>
    <row r="1537" spans="1:2">
      <c r="A1537" s="24" t="s">
        <v>7327</v>
      </c>
      <c r="B1537" s="24" t="s">
        <v>7328</v>
      </c>
    </row>
    <row r="1538" spans="1:2">
      <c r="A1538" s="24" t="s">
        <v>7329</v>
      </c>
      <c r="B1538" s="24" t="s">
        <v>7330</v>
      </c>
    </row>
    <row r="1539" spans="1:2">
      <c r="A1539" s="24" t="s">
        <v>7331</v>
      </c>
      <c r="B1539" s="24" t="s">
        <v>7332</v>
      </c>
    </row>
    <row r="1540" spans="1:2">
      <c r="A1540" s="24" t="s">
        <v>7333</v>
      </c>
      <c r="B1540" s="24" t="s">
        <v>7334</v>
      </c>
    </row>
    <row r="1541" spans="1:2">
      <c r="A1541" s="24" t="s">
        <v>7335</v>
      </c>
      <c r="B1541" s="24" t="s">
        <v>7336</v>
      </c>
    </row>
    <row r="1542" spans="1:2">
      <c r="A1542" s="24" t="s">
        <v>7337</v>
      </c>
      <c r="B1542" s="24" t="s">
        <v>7338</v>
      </c>
    </row>
    <row r="1543" spans="1:2">
      <c r="A1543" s="24" t="s">
        <v>7339</v>
      </c>
      <c r="B1543" s="24" t="s">
        <v>7340</v>
      </c>
    </row>
    <row r="1544" spans="1:2">
      <c r="A1544" s="24" t="s">
        <v>7341</v>
      </c>
      <c r="B1544" s="24" t="s">
        <v>7342</v>
      </c>
    </row>
    <row r="1545" spans="1:2">
      <c r="A1545" s="24" t="s">
        <v>7343</v>
      </c>
      <c r="B1545" s="24" t="s">
        <v>7344</v>
      </c>
    </row>
    <row r="1546" spans="1:2">
      <c r="A1546" s="24" t="s">
        <v>7345</v>
      </c>
      <c r="B1546" s="24" t="s">
        <v>7346</v>
      </c>
    </row>
    <row r="1547" spans="1:2">
      <c r="A1547" s="24" t="s">
        <v>7347</v>
      </c>
      <c r="B1547" s="24" t="s">
        <v>6668</v>
      </c>
    </row>
    <row r="1548" spans="1:2">
      <c r="A1548" s="24" t="s">
        <v>7348</v>
      </c>
      <c r="B1548" s="24" t="s">
        <v>7349</v>
      </c>
    </row>
    <row r="1549" spans="1:2">
      <c r="A1549" s="24" t="s">
        <v>7350</v>
      </c>
      <c r="B1549" s="24" t="s">
        <v>7351</v>
      </c>
    </row>
    <row r="1550" spans="1:2">
      <c r="A1550" s="24" t="s">
        <v>7352</v>
      </c>
      <c r="B1550" s="24" t="s">
        <v>7353</v>
      </c>
    </row>
    <row r="1551" spans="1:2">
      <c r="A1551" s="24" t="s">
        <v>7354</v>
      </c>
      <c r="B1551" s="24" t="s">
        <v>7355</v>
      </c>
    </row>
    <row r="1552" spans="1:2">
      <c r="A1552" s="24" t="s">
        <v>7356</v>
      </c>
      <c r="B1552" s="24" t="s">
        <v>6912</v>
      </c>
    </row>
    <row r="1553" spans="1:2">
      <c r="A1553" s="24" t="s">
        <v>7357</v>
      </c>
      <c r="B1553" s="24" t="s">
        <v>7358</v>
      </c>
    </row>
    <row r="1554" spans="1:2">
      <c r="A1554" s="24" t="s">
        <v>7359</v>
      </c>
      <c r="B1554" s="24" t="s">
        <v>7360</v>
      </c>
    </row>
    <row r="1555" spans="1:2">
      <c r="A1555" s="24" t="s">
        <v>7361</v>
      </c>
      <c r="B1555" s="24" t="s">
        <v>7362</v>
      </c>
    </row>
    <row r="1556" spans="1:2">
      <c r="A1556" s="27" t="s">
        <v>7363</v>
      </c>
      <c r="B1556" s="24" t="s">
        <v>7364</v>
      </c>
    </row>
    <row r="1557" spans="1:2">
      <c r="A1557" s="22" t="s">
        <v>7365</v>
      </c>
      <c r="B1557" s="22" t="s">
        <v>7366</v>
      </c>
    </row>
    <row r="1558" spans="1:2">
      <c r="A1558" s="24" t="s">
        <v>7367</v>
      </c>
      <c r="B1558" s="24" t="s">
        <v>7232</v>
      </c>
    </row>
    <row r="1559" spans="1:2">
      <c r="A1559" s="24" t="s">
        <v>7368</v>
      </c>
      <c r="B1559" s="24" t="s">
        <v>7369</v>
      </c>
    </row>
    <row r="1560" spans="1:2">
      <c r="A1560" s="24" t="s">
        <v>7370</v>
      </c>
      <c r="B1560" s="24" t="s">
        <v>7371</v>
      </c>
    </row>
    <row r="1561" spans="1:2">
      <c r="A1561" s="24" t="s">
        <v>7372</v>
      </c>
      <c r="B1561" s="24" t="s">
        <v>7373</v>
      </c>
    </row>
    <row r="1562" spans="1:2">
      <c r="A1562" s="24" t="s">
        <v>7374</v>
      </c>
      <c r="B1562" s="24" t="s">
        <v>7375</v>
      </c>
    </row>
    <row r="1563" spans="1:2">
      <c r="A1563" s="24" t="s">
        <v>7376</v>
      </c>
      <c r="B1563" s="24" t="s">
        <v>7377</v>
      </c>
    </row>
    <row r="1564" spans="1:2">
      <c r="A1564" s="24" t="s">
        <v>7378</v>
      </c>
      <c r="B1564" s="24" t="s">
        <v>7379</v>
      </c>
    </row>
    <row r="1565" spans="1:2">
      <c r="A1565" s="24" t="s">
        <v>7380</v>
      </c>
      <c r="B1565" s="24" t="s">
        <v>7381</v>
      </c>
    </row>
    <row r="1566" spans="1:2">
      <c r="A1566" s="24" t="s">
        <v>7382</v>
      </c>
      <c r="B1566" s="24" t="s">
        <v>7383</v>
      </c>
    </row>
    <row r="1567" spans="1:2">
      <c r="A1567" s="24" t="s">
        <v>7384</v>
      </c>
      <c r="B1567" s="24" t="s">
        <v>7385</v>
      </c>
    </row>
    <row r="1568" spans="1:2">
      <c r="A1568" s="24" t="s">
        <v>7386</v>
      </c>
      <c r="B1568" s="24" t="s">
        <v>4496</v>
      </c>
    </row>
    <row r="1569" spans="1:2">
      <c r="A1569" s="24" t="s">
        <v>7387</v>
      </c>
      <c r="B1569" s="24" t="s">
        <v>7388</v>
      </c>
    </row>
    <row r="1570" spans="1:2">
      <c r="A1570" s="24" t="s">
        <v>7389</v>
      </c>
      <c r="B1570" s="24" t="s">
        <v>7390</v>
      </c>
    </row>
    <row r="1571" spans="1:2">
      <c r="A1571" s="24" t="s">
        <v>7391</v>
      </c>
      <c r="B1571" s="24" t="s">
        <v>7392</v>
      </c>
    </row>
    <row r="1572" spans="1:2">
      <c r="A1572" s="24" t="s">
        <v>7393</v>
      </c>
      <c r="B1572" s="24" t="s">
        <v>7394</v>
      </c>
    </row>
    <row r="1573" spans="1:2">
      <c r="A1573" s="24" t="s">
        <v>7395</v>
      </c>
      <c r="B1573" s="24" t="s">
        <v>7396</v>
      </c>
    </row>
    <row r="1574" spans="1:2">
      <c r="A1574" s="24" t="s">
        <v>7397</v>
      </c>
      <c r="B1574" s="24" t="s">
        <v>7398</v>
      </c>
    </row>
    <row r="1575" spans="1:2">
      <c r="A1575" s="24" t="s">
        <v>7399</v>
      </c>
      <c r="B1575" s="24" t="s">
        <v>7400</v>
      </c>
    </row>
    <row r="1576" spans="1:2">
      <c r="A1576" s="24" t="s">
        <v>7401</v>
      </c>
      <c r="B1576" s="24" t="s">
        <v>7402</v>
      </c>
    </row>
    <row r="1577" spans="1:2">
      <c r="A1577" s="24" t="s">
        <v>7403</v>
      </c>
      <c r="B1577" s="24" t="s">
        <v>7404</v>
      </c>
    </row>
    <row r="1578" spans="1:2">
      <c r="A1578" s="24" t="s">
        <v>7405</v>
      </c>
      <c r="B1578" s="24" t="s">
        <v>7406</v>
      </c>
    </row>
    <row r="1579" spans="1:2">
      <c r="A1579" s="24" t="s">
        <v>7407</v>
      </c>
      <c r="B1579" s="24" t="s">
        <v>7408</v>
      </c>
    </row>
    <row r="1580" spans="1:2">
      <c r="A1580" s="24" t="s">
        <v>7409</v>
      </c>
      <c r="B1580" s="24" t="s">
        <v>7410</v>
      </c>
    </row>
    <row r="1581" spans="1:2">
      <c r="A1581" s="24" t="s">
        <v>7411</v>
      </c>
      <c r="B1581" s="24" t="s">
        <v>7412</v>
      </c>
    </row>
    <row r="1582" spans="1:2" ht="31.5">
      <c r="A1582" s="24" t="s">
        <v>7413</v>
      </c>
      <c r="B1582" s="24" t="s">
        <v>5261</v>
      </c>
    </row>
    <row r="1583" spans="1:2">
      <c r="A1583" s="24" t="s">
        <v>7414</v>
      </c>
      <c r="B1583" s="24" t="s">
        <v>7415</v>
      </c>
    </row>
    <row r="1584" spans="1:2" ht="31.5">
      <c r="A1584" s="24" t="s">
        <v>7416</v>
      </c>
      <c r="B1584" s="24" t="s">
        <v>7417</v>
      </c>
    </row>
    <row r="1585" spans="1:2">
      <c r="A1585" s="24" t="s">
        <v>7418</v>
      </c>
      <c r="B1585" s="24" t="s">
        <v>4964</v>
      </c>
    </row>
    <row r="1586" spans="1:2">
      <c r="A1586" s="24" t="s">
        <v>7419</v>
      </c>
      <c r="B1586" s="24" t="s">
        <v>7420</v>
      </c>
    </row>
    <row r="1587" spans="1:2">
      <c r="A1587" s="24" t="s">
        <v>7421</v>
      </c>
      <c r="B1587" s="24" t="s">
        <v>7422</v>
      </c>
    </row>
    <row r="1588" spans="1:2">
      <c r="A1588" s="24" t="s">
        <v>7423</v>
      </c>
      <c r="B1588" s="24" t="s">
        <v>7424</v>
      </c>
    </row>
    <row r="1589" spans="1:2">
      <c r="A1589" s="24" t="s">
        <v>7425</v>
      </c>
      <c r="B1589" s="24" t="s">
        <v>7089</v>
      </c>
    </row>
    <row r="1590" spans="1:2">
      <c r="A1590" s="24" t="s">
        <v>7426</v>
      </c>
      <c r="B1590" s="24" t="s">
        <v>6631</v>
      </c>
    </row>
    <row r="1591" spans="1:2">
      <c r="A1591" s="24" t="s">
        <v>7427</v>
      </c>
      <c r="B1591" s="24" t="s">
        <v>7428</v>
      </c>
    </row>
    <row r="1592" spans="1:2">
      <c r="A1592" s="24" t="s">
        <v>7429</v>
      </c>
      <c r="B1592" s="24" t="s">
        <v>4566</v>
      </c>
    </row>
    <row r="1593" spans="1:2">
      <c r="A1593" s="24" t="s">
        <v>7430</v>
      </c>
      <c r="B1593" s="24" t="s">
        <v>6091</v>
      </c>
    </row>
    <row r="1594" spans="1:2">
      <c r="A1594" s="24" t="s">
        <v>7431</v>
      </c>
      <c r="B1594" s="24" t="s">
        <v>5657</v>
      </c>
    </row>
    <row r="1595" spans="1:2">
      <c r="A1595" s="24" t="s">
        <v>7432</v>
      </c>
      <c r="B1595" s="24" t="s">
        <v>7433</v>
      </c>
    </row>
    <row r="1596" spans="1:2">
      <c r="A1596" s="24" t="s">
        <v>7434</v>
      </c>
      <c r="B1596" s="24" t="s">
        <v>4462</v>
      </c>
    </row>
    <row r="1597" spans="1:2">
      <c r="A1597" s="24" t="s">
        <v>7435</v>
      </c>
      <c r="B1597" s="24" t="s">
        <v>7436</v>
      </c>
    </row>
    <row r="1598" spans="1:2">
      <c r="A1598" s="24" t="s">
        <v>7437</v>
      </c>
      <c r="B1598" s="24" t="s">
        <v>7438</v>
      </c>
    </row>
    <row r="1599" spans="1:2">
      <c r="A1599" s="24" t="s">
        <v>7439</v>
      </c>
      <c r="B1599" s="24" t="s">
        <v>7440</v>
      </c>
    </row>
    <row r="1600" spans="1:2">
      <c r="A1600" s="24" t="s">
        <v>7441</v>
      </c>
      <c r="B1600" s="24" t="s">
        <v>7442</v>
      </c>
    </row>
    <row r="1601" spans="1:2">
      <c r="A1601" s="24" t="s">
        <v>7443</v>
      </c>
      <c r="B1601" s="24" t="s">
        <v>7444</v>
      </c>
    </row>
    <row r="1602" spans="1:2">
      <c r="A1602" s="24" t="s">
        <v>7445</v>
      </c>
      <c r="B1602" s="24" t="s">
        <v>5546</v>
      </c>
    </row>
    <row r="1603" spans="1:2">
      <c r="A1603" s="24" t="s">
        <v>7446</v>
      </c>
      <c r="B1603" s="24" t="s">
        <v>5448</v>
      </c>
    </row>
    <row r="1604" spans="1:2">
      <c r="A1604" s="24" t="s">
        <v>7447</v>
      </c>
      <c r="B1604" s="24" t="s">
        <v>7448</v>
      </c>
    </row>
    <row r="1605" spans="1:2">
      <c r="A1605" s="24" t="s">
        <v>7449</v>
      </c>
      <c r="B1605" s="24" t="s">
        <v>7450</v>
      </c>
    </row>
    <row r="1606" spans="1:2">
      <c r="A1606" s="24" t="s">
        <v>7451</v>
      </c>
      <c r="B1606" s="24" t="s">
        <v>7452</v>
      </c>
    </row>
    <row r="1607" spans="1:2">
      <c r="A1607" s="24" t="s">
        <v>7453</v>
      </c>
      <c r="B1607" s="24" t="s">
        <v>7454</v>
      </c>
    </row>
    <row r="1608" spans="1:2">
      <c r="A1608" s="24" t="s">
        <v>7455</v>
      </c>
      <c r="B1608" s="24" t="s">
        <v>7456</v>
      </c>
    </row>
    <row r="1609" spans="1:2">
      <c r="A1609" s="24" t="s">
        <v>7457</v>
      </c>
      <c r="B1609" s="24" t="s">
        <v>7458</v>
      </c>
    </row>
    <row r="1610" spans="1:2">
      <c r="A1610" s="24" t="s">
        <v>7459</v>
      </c>
      <c r="B1610" s="24" t="s">
        <v>7460</v>
      </c>
    </row>
    <row r="1611" spans="1:2">
      <c r="A1611" s="24" t="s">
        <v>7461</v>
      </c>
      <c r="B1611" s="24" t="s">
        <v>7462</v>
      </c>
    </row>
    <row r="1612" spans="1:2">
      <c r="A1612" s="24" t="s">
        <v>7463</v>
      </c>
      <c r="B1612" s="24" t="s">
        <v>7464</v>
      </c>
    </row>
    <row r="1613" spans="1:2">
      <c r="A1613" s="24" t="s">
        <v>7465</v>
      </c>
      <c r="B1613" s="24" t="s">
        <v>7466</v>
      </c>
    </row>
    <row r="1614" spans="1:2" ht="31.5">
      <c r="A1614" s="24" t="s">
        <v>7467</v>
      </c>
      <c r="B1614" s="24" t="s">
        <v>7468</v>
      </c>
    </row>
    <row r="1615" spans="1:2">
      <c r="A1615" s="24" t="s">
        <v>7469</v>
      </c>
      <c r="B1615" s="24" t="s">
        <v>7470</v>
      </c>
    </row>
    <row r="1616" spans="1:2">
      <c r="A1616" s="24" t="s">
        <v>7471</v>
      </c>
      <c r="B1616" s="24" t="s">
        <v>7472</v>
      </c>
    </row>
    <row r="1617" spans="1:2">
      <c r="A1617" s="24" t="s">
        <v>7473</v>
      </c>
      <c r="B1617" s="24" t="s">
        <v>7474</v>
      </c>
    </row>
    <row r="1618" spans="1:2">
      <c r="A1618" s="24" t="s">
        <v>7475</v>
      </c>
      <c r="B1618" s="24" t="s">
        <v>7476</v>
      </c>
    </row>
    <row r="1619" spans="1:2">
      <c r="A1619" s="24" t="s">
        <v>7477</v>
      </c>
      <c r="B1619" s="24" t="s">
        <v>7478</v>
      </c>
    </row>
    <row r="1620" spans="1:2">
      <c r="A1620" s="24" t="s">
        <v>7479</v>
      </c>
      <c r="B1620" s="24" t="s">
        <v>7480</v>
      </c>
    </row>
    <row r="1621" spans="1:2">
      <c r="A1621" s="24" t="s">
        <v>7481</v>
      </c>
      <c r="B1621" s="24" t="s">
        <v>7482</v>
      </c>
    </row>
    <row r="1622" spans="1:2">
      <c r="A1622" s="24" t="s">
        <v>7483</v>
      </c>
      <c r="B1622" s="24" t="s">
        <v>7484</v>
      </c>
    </row>
    <row r="1623" spans="1:2">
      <c r="A1623" s="24" t="s">
        <v>7485</v>
      </c>
      <c r="B1623" s="24" t="s">
        <v>7486</v>
      </c>
    </row>
    <row r="1624" spans="1:2">
      <c r="A1624" s="24" t="s">
        <v>7487</v>
      </c>
      <c r="B1624" s="24" t="s">
        <v>7488</v>
      </c>
    </row>
    <row r="1625" spans="1:2">
      <c r="A1625" s="24" t="s">
        <v>7489</v>
      </c>
      <c r="B1625" s="24" t="s">
        <v>7490</v>
      </c>
    </row>
    <row r="1626" spans="1:2">
      <c r="A1626" s="24" t="s">
        <v>7491</v>
      </c>
      <c r="B1626" s="24" t="s">
        <v>7492</v>
      </c>
    </row>
    <row r="1627" spans="1:2">
      <c r="A1627" s="24" t="s">
        <v>7493</v>
      </c>
      <c r="B1627" s="24" t="s">
        <v>7494</v>
      </c>
    </row>
    <row r="1628" spans="1:2">
      <c r="A1628" s="24" t="s">
        <v>7495</v>
      </c>
      <c r="B1628" s="24" t="s">
        <v>7496</v>
      </c>
    </row>
    <row r="1629" spans="1:2">
      <c r="A1629" s="24" t="s">
        <v>7497</v>
      </c>
      <c r="B1629" s="24" t="s">
        <v>7498</v>
      </c>
    </row>
    <row r="1630" spans="1:2">
      <c r="A1630" s="24" t="s">
        <v>7499</v>
      </c>
      <c r="B1630" s="24" t="s">
        <v>7500</v>
      </c>
    </row>
    <row r="1631" spans="1:2">
      <c r="A1631" s="24" t="s">
        <v>7501</v>
      </c>
      <c r="B1631" s="24" t="s">
        <v>7502</v>
      </c>
    </row>
    <row r="1632" spans="1:2">
      <c r="A1632" s="24" t="s">
        <v>7503</v>
      </c>
      <c r="B1632" s="24" t="s">
        <v>7504</v>
      </c>
    </row>
    <row r="1633" spans="1:2">
      <c r="A1633" s="24" t="s">
        <v>7505</v>
      </c>
      <c r="B1633" s="24" t="s">
        <v>7506</v>
      </c>
    </row>
    <row r="1634" spans="1:2">
      <c r="A1634" s="24" t="s">
        <v>7507</v>
      </c>
      <c r="B1634" s="24" t="s">
        <v>7508</v>
      </c>
    </row>
    <row r="1635" spans="1:2">
      <c r="A1635" s="24" t="s">
        <v>7509</v>
      </c>
      <c r="B1635" s="24" t="s">
        <v>7510</v>
      </c>
    </row>
    <row r="1636" spans="1:2">
      <c r="A1636" s="24" t="s">
        <v>7511</v>
      </c>
      <c r="B1636" s="24" t="s">
        <v>7512</v>
      </c>
    </row>
    <row r="1637" spans="1:2">
      <c r="A1637" s="24" t="s">
        <v>7513</v>
      </c>
      <c r="B1637" s="24" t="s">
        <v>7514</v>
      </c>
    </row>
    <row r="1638" spans="1:2">
      <c r="A1638" s="24" t="s">
        <v>7515</v>
      </c>
      <c r="B1638" s="24" t="s">
        <v>7516</v>
      </c>
    </row>
    <row r="1639" spans="1:2">
      <c r="A1639" s="24" t="s">
        <v>7517</v>
      </c>
      <c r="B1639" s="24" t="s">
        <v>7518</v>
      </c>
    </row>
    <row r="1640" spans="1:2">
      <c r="A1640" s="24" t="s">
        <v>7519</v>
      </c>
      <c r="B1640" s="24" t="s">
        <v>7520</v>
      </c>
    </row>
    <row r="1641" spans="1:2">
      <c r="A1641" s="24" t="s">
        <v>7521</v>
      </c>
      <c r="B1641" s="24" t="s">
        <v>7522</v>
      </c>
    </row>
    <row r="1642" spans="1:2">
      <c r="A1642" s="24" t="s">
        <v>7523</v>
      </c>
      <c r="B1642" s="24" t="s">
        <v>4659</v>
      </c>
    </row>
    <row r="1643" spans="1:2">
      <c r="A1643" s="24" t="s">
        <v>7524</v>
      </c>
      <c r="B1643" s="24" t="s">
        <v>7525</v>
      </c>
    </row>
    <row r="1644" spans="1:2">
      <c r="A1644" s="24" t="s">
        <v>7526</v>
      </c>
      <c r="B1644" s="24" t="s">
        <v>7527</v>
      </c>
    </row>
    <row r="1645" spans="1:2">
      <c r="A1645" s="24" t="s">
        <v>7528</v>
      </c>
      <c r="B1645" s="24" t="s">
        <v>7529</v>
      </c>
    </row>
    <row r="1646" spans="1:2">
      <c r="A1646" s="24" t="s">
        <v>7530</v>
      </c>
      <c r="B1646" s="24" t="s">
        <v>7531</v>
      </c>
    </row>
    <row r="1647" spans="1:2">
      <c r="A1647" s="24" t="s">
        <v>7532</v>
      </c>
      <c r="B1647" s="24" t="s">
        <v>7533</v>
      </c>
    </row>
    <row r="1648" spans="1:2">
      <c r="A1648" s="24" t="s">
        <v>7534</v>
      </c>
      <c r="B1648" s="24" t="s">
        <v>7535</v>
      </c>
    </row>
    <row r="1649" spans="1:2">
      <c r="A1649" s="24" t="s">
        <v>7536</v>
      </c>
      <c r="B1649" s="24" t="s">
        <v>7537</v>
      </c>
    </row>
    <row r="1650" spans="1:2">
      <c r="A1650" s="24" t="s">
        <v>7538</v>
      </c>
      <c r="B1650" s="24" t="s">
        <v>7539</v>
      </c>
    </row>
    <row r="1651" spans="1:2">
      <c r="A1651" s="24" t="s">
        <v>7540</v>
      </c>
      <c r="B1651" s="24" t="s">
        <v>7541</v>
      </c>
    </row>
    <row r="1652" spans="1:2">
      <c r="A1652" s="24" t="s">
        <v>7542</v>
      </c>
      <c r="B1652" s="24" t="s">
        <v>7543</v>
      </c>
    </row>
    <row r="1653" spans="1:2">
      <c r="A1653" s="24" t="s">
        <v>7544</v>
      </c>
      <c r="B1653" s="24" t="s">
        <v>7545</v>
      </c>
    </row>
    <row r="1654" spans="1:2">
      <c r="A1654" s="24" t="s">
        <v>7546</v>
      </c>
      <c r="B1654" s="24" t="s">
        <v>7547</v>
      </c>
    </row>
    <row r="1655" spans="1:2">
      <c r="A1655" s="24" t="s">
        <v>7548</v>
      </c>
      <c r="B1655" s="24" t="s">
        <v>7549</v>
      </c>
    </row>
    <row r="1656" spans="1:2">
      <c r="A1656" s="24" t="s">
        <v>7550</v>
      </c>
      <c r="B1656" s="24" t="s">
        <v>7551</v>
      </c>
    </row>
    <row r="1657" spans="1:2">
      <c r="A1657" s="24" t="s">
        <v>7552</v>
      </c>
      <c r="B1657" s="24" t="s">
        <v>5961</v>
      </c>
    </row>
    <row r="1658" spans="1:2">
      <c r="A1658" s="24" t="s">
        <v>7553</v>
      </c>
      <c r="B1658" s="24" t="s">
        <v>7554</v>
      </c>
    </row>
    <row r="1659" spans="1:2">
      <c r="A1659" s="24" t="s">
        <v>7555</v>
      </c>
      <c r="B1659" s="24" t="s">
        <v>7556</v>
      </c>
    </row>
    <row r="1660" spans="1:2">
      <c r="A1660" s="24" t="s">
        <v>7557</v>
      </c>
      <c r="B1660" s="24" t="s">
        <v>7558</v>
      </c>
    </row>
    <row r="1661" spans="1:2">
      <c r="A1661" s="24" t="s">
        <v>7559</v>
      </c>
      <c r="B1661" s="24" t="s">
        <v>7560</v>
      </c>
    </row>
    <row r="1662" spans="1:2">
      <c r="A1662" s="24" t="s">
        <v>7561</v>
      </c>
      <c r="B1662" s="24" t="s">
        <v>7562</v>
      </c>
    </row>
    <row r="1663" spans="1:2">
      <c r="A1663" s="24" t="s">
        <v>7563</v>
      </c>
      <c r="B1663" s="24" t="s">
        <v>7564</v>
      </c>
    </row>
    <row r="1664" spans="1:2">
      <c r="A1664" s="24" t="s">
        <v>7565</v>
      </c>
      <c r="B1664" s="24" t="s">
        <v>7566</v>
      </c>
    </row>
    <row r="1665" spans="1:2">
      <c r="A1665" s="24" t="s">
        <v>7567</v>
      </c>
      <c r="B1665" s="24" t="s">
        <v>7568</v>
      </c>
    </row>
    <row r="1666" spans="1:2">
      <c r="A1666" s="24" t="s">
        <v>7569</v>
      </c>
      <c r="B1666" s="24" t="s">
        <v>7570</v>
      </c>
    </row>
    <row r="1667" spans="1:2">
      <c r="A1667" s="24" t="s">
        <v>7571</v>
      </c>
      <c r="B1667" s="24" t="s">
        <v>7502</v>
      </c>
    </row>
    <row r="1668" spans="1:2">
      <c r="A1668" s="24" t="s">
        <v>7572</v>
      </c>
      <c r="B1668" s="24" t="s">
        <v>7573</v>
      </c>
    </row>
    <row r="1669" spans="1:2">
      <c r="A1669" s="24" t="s">
        <v>7574</v>
      </c>
      <c r="B1669" s="24" t="s">
        <v>7575</v>
      </c>
    </row>
    <row r="1670" spans="1:2">
      <c r="A1670" s="24" t="s">
        <v>7576</v>
      </c>
      <c r="B1670" s="24" t="s">
        <v>7577</v>
      </c>
    </row>
    <row r="1671" spans="1:2">
      <c r="A1671" s="24" t="s">
        <v>7578</v>
      </c>
      <c r="B1671" s="24" t="s">
        <v>7579</v>
      </c>
    </row>
    <row r="1672" spans="1:2">
      <c r="A1672" s="24" t="s">
        <v>7580</v>
      </c>
      <c r="B1672" s="24" t="s">
        <v>7581</v>
      </c>
    </row>
    <row r="1673" spans="1:2">
      <c r="A1673" s="24" t="s">
        <v>7582</v>
      </c>
      <c r="B1673" s="24" t="s">
        <v>7583</v>
      </c>
    </row>
    <row r="1674" spans="1:2">
      <c r="A1674" s="24" t="s">
        <v>7584</v>
      </c>
      <c r="B1674" s="24" t="s">
        <v>7585</v>
      </c>
    </row>
    <row r="1675" spans="1:2">
      <c r="A1675" s="24" t="s">
        <v>7586</v>
      </c>
      <c r="B1675" s="24" t="s">
        <v>7502</v>
      </c>
    </row>
    <row r="1676" spans="1:2">
      <c r="A1676" s="24" t="s">
        <v>7587</v>
      </c>
      <c r="B1676" s="24" t="s">
        <v>7588</v>
      </c>
    </row>
    <row r="1677" spans="1:2">
      <c r="A1677" s="24" t="s">
        <v>7589</v>
      </c>
      <c r="B1677" s="24" t="s">
        <v>7590</v>
      </c>
    </row>
    <row r="1678" spans="1:2">
      <c r="A1678" s="24" t="s">
        <v>7591</v>
      </c>
      <c r="B1678" s="24" t="s">
        <v>7592</v>
      </c>
    </row>
    <row r="1679" spans="1:2">
      <c r="A1679" s="24" t="s">
        <v>7593</v>
      </c>
      <c r="B1679" s="24" t="s">
        <v>7594</v>
      </c>
    </row>
    <row r="1680" spans="1:2">
      <c r="A1680" s="24" t="s">
        <v>7595</v>
      </c>
      <c r="B1680" s="24" t="s">
        <v>7596</v>
      </c>
    </row>
    <row r="1681" spans="1:2">
      <c r="A1681" s="24" t="s">
        <v>7597</v>
      </c>
      <c r="B1681" s="24" t="s">
        <v>7598</v>
      </c>
    </row>
    <row r="1682" spans="1:2">
      <c r="A1682" s="24" t="s">
        <v>7599</v>
      </c>
      <c r="B1682" s="24" t="s">
        <v>7600</v>
      </c>
    </row>
    <row r="1683" spans="1:2">
      <c r="A1683" s="24" t="s">
        <v>7601</v>
      </c>
      <c r="B1683" s="24" t="s">
        <v>7602</v>
      </c>
    </row>
    <row r="1684" spans="1:2">
      <c r="A1684" s="24" t="s">
        <v>7603</v>
      </c>
      <c r="B1684" s="24" t="s">
        <v>7500</v>
      </c>
    </row>
    <row r="1685" spans="1:2">
      <c r="A1685" s="24" t="s">
        <v>7604</v>
      </c>
      <c r="B1685" s="24" t="s">
        <v>7605</v>
      </c>
    </row>
    <row r="1686" spans="1:2">
      <c r="A1686" s="24" t="s">
        <v>7606</v>
      </c>
      <c r="B1686" s="24" t="s">
        <v>7607</v>
      </c>
    </row>
    <row r="1687" spans="1:2">
      <c r="A1687" s="24" t="s">
        <v>7608</v>
      </c>
      <c r="B1687" s="24" t="s">
        <v>7609</v>
      </c>
    </row>
    <row r="1688" spans="1:2">
      <c r="A1688" s="24" t="s">
        <v>7610</v>
      </c>
      <c r="B1688" s="24" t="s">
        <v>7611</v>
      </c>
    </row>
    <row r="1689" spans="1:2">
      <c r="A1689" s="24" t="s">
        <v>7612</v>
      </c>
      <c r="B1689" s="24" t="s">
        <v>7613</v>
      </c>
    </row>
    <row r="1690" spans="1:2">
      <c r="A1690" s="24" t="s">
        <v>7614</v>
      </c>
      <c r="B1690" s="24" t="s">
        <v>7615</v>
      </c>
    </row>
    <row r="1691" spans="1:2">
      <c r="A1691" s="24" t="s">
        <v>7616</v>
      </c>
      <c r="B1691" s="24" t="s">
        <v>7617</v>
      </c>
    </row>
    <row r="1692" spans="1:2">
      <c r="A1692" s="24" t="s">
        <v>7618</v>
      </c>
      <c r="B1692" s="24" t="s">
        <v>7619</v>
      </c>
    </row>
    <row r="1693" spans="1:2">
      <c r="A1693" s="24" t="s">
        <v>7620</v>
      </c>
      <c r="B1693" s="24" t="s">
        <v>7621</v>
      </c>
    </row>
    <row r="1694" spans="1:2">
      <c r="A1694" s="24" t="s">
        <v>7622</v>
      </c>
      <c r="B1694" s="24" t="s">
        <v>7623</v>
      </c>
    </row>
    <row r="1695" spans="1:2">
      <c r="A1695" s="24" t="s">
        <v>7624</v>
      </c>
      <c r="B1695" s="24" t="s">
        <v>7625</v>
      </c>
    </row>
    <row r="1696" spans="1:2">
      <c r="A1696" s="24" t="s">
        <v>7626</v>
      </c>
      <c r="B1696" s="24" t="s">
        <v>7627</v>
      </c>
    </row>
    <row r="1697" spans="1:2">
      <c r="A1697" s="24" t="s">
        <v>7628</v>
      </c>
      <c r="B1697" s="24" t="s">
        <v>4954</v>
      </c>
    </row>
    <row r="1698" spans="1:2" ht="31.5">
      <c r="A1698" s="24" t="s">
        <v>7629</v>
      </c>
      <c r="B1698" s="24" t="s">
        <v>7630</v>
      </c>
    </row>
    <row r="1699" spans="1:2">
      <c r="A1699" s="24" t="s">
        <v>7631</v>
      </c>
      <c r="B1699" s="24" t="s">
        <v>7632</v>
      </c>
    </row>
    <row r="1700" spans="1:2">
      <c r="A1700" s="24" t="s">
        <v>7633</v>
      </c>
      <c r="B1700" s="24" t="s">
        <v>7634</v>
      </c>
    </row>
    <row r="1701" spans="1:2">
      <c r="A1701" s="24" t="s">
        <v>7635</v>
      </c>
      <c r="B1701" s="24" t="s">
        <v>7470</v>
      </c>
    </row>
    <row r="1702" spans="1:2">
      <c r="A1702" s="24" t="s">
        <v>7636</v>
      </c>
      <c r="B1702" s="24" t="s">
        <v>7637</v>
      </c>
    </row>
    <row r="1703" spans="1:2">
      <c r="A1703" s="24" t="s">
        <v>7638</v>
      </c>
      <c r="B1703" s="24" t="s">
        <v>7639</v>
      </c>
    </row>
    <row r="1704" spans="1:2">
      <c r="A1704" s="24" t="s">
        <v>7640</v>
      </c>
      <c r="B1704" s="24" t="s">
        <v>7641</v>
      </c>
    </row>
    <row r="1705" spans="1:2">
      <c r="A1705" s="24" t="s">
        <v>7642</v>
      </c>
      <c r="B1705" s="24" t="s">
        <v>7643</v>
      </c>
    </row>
    <row r="1706" spans="1:2">
      <c r="A1706" s="24" t="s">
        <v>7644</v>
      </c>
      <c r="B1706" s="24" t="s">
        <v>7645</v>
      </c>
    </row>
    <row r="1707" spans="1:2">
      <c r="A1707" s="24" t="s">
        <v>7646</v>
      </c>
      <c r="B1707" s="24" t="s">
        <v>7647</v>
      </c>
    </row>
    <row r="1708" spans="1:2">
      <c r="A1708" s="24" t="s">
        <v>7648</v>
      </c>
      <c r="B1708" s="24" t="s">
        <v>7649</v>
      </c>
    </row>
    <row r="1709" spans="1:2">
      <c r="A1709" s="24" t="s">
        <v>7650</v>
      </c>
      <c r="B1709" s="24" t="s">
        <v>7651</v>
      </c>
    </row>
    <row r="1710" spans="1:2">
      <c r="A1710" s="24" t="s">
        <v>7652</v>
      </c>
      <c r="B1710" s="24" t="s">
        <v>7653</v>
      </c>
    </row>
    <row r="1711" spans="1:2">
      <c r="A1711" s="24" t="s">
        <v>7654</v>
      </c>
      <c r="B1711" s="24" t="s">
        <v>7655</v>
      </c>
    </row>
    <row r="1712" spans="1:2">
      <c r="A1712" s="24" t="s">
        <v>7656</v>
      </c>
      <c r="B1712" s="24" t="s">
        <v>7657</v>
      </c>
    </row>
    <row r="1713" spans="1:2">
      <c r="A1713" s="24" t="s">
        <v>7658</v>
      </c>
      <c r="B1713" s="24" t="s">
        <v>7659</v>
      </c>
    </row>
    <row r="1714" spans="1:2">
      <c r="A1714" s="24" t="s">
        <v>7660</v>
      </c>
      <c r="B1714" s="24" t="s">
        <v>7661</v>
      </c>
    </row>
    <row r="1715" spans="1:2">
      <c r="A1715" s="24" t="s">
        <v>7662</v>
      </c>
      <c r="B1715" s="24" t="s">
        <v>7663</v>
      </c>
    </row>
    <row r="1716" spans="1:2">
      <c r="A1716" s="24" t="s">
        <v>7664</v>
      </c>
      <c r="B1716" s="24" t="s">
        <v>7254</v>
      </c>
    </row>
    <row r="1717" spans="1:2">
      <c r="A1717" s="24" t="s">
        <v>7665</v>
      </c>
      <c r="B1717" s="24" t="s">
        <v>7666</v>
      </c>
    </row>
    <row r="1718" spans="1:2">
      <c r="A1718" s="24" t="s">
        <v>7667</v>
      </c>
      <c r="B1718" s="24" t="s">
        <v>6971</v>
      </c>
    </row>
    <row r="1719" spans="1:2">
      <c r="A1719" s="24" t="s">
        <v>7668</v>
      </c>
      <c r="B1719" s="24" t="s">
        <v>7669</v>
      </c>
    </row>
    <row r="1720" spans="1:2">
      <c r="A1720" s="24" t="s">
        <v>7670</v>
      </c>
      <c r="B1720" s="24" t="s">
        <v>7671</v>
      </c>
    </row>
    <row r="1721" spans="1:2">
      <c r="A1721" s="24" t="s">
        <v>7672</v>
      </c>
      <c r="B1721" s="24" t="s">
        <v>6105</v>
      </c>
    </row>
    <row r="1722" spans="1:2">
      <c r="A1722" s="24" t="s">
        <v>7673</v>
      </c>
      <c r="B1722" s="24" t="s">
        <v>4954</v>
      </c>
    </row>
    <row r="1723" spans="1:2">
      <c r="A1723" s="24" t="s">
        <v>7674</v>
      </c>
      <c r="B1723" s="24" t="s">
        <v>7675</v>
      </c>
    </row>
    <row r="1724" spans="1:2">
      <c r="A1724" s="24" t="s">
        <v>7676</v>
      </c>
      <c r="B1724" s="24" t="s">
        <v>7677</v>
      </c>
    </row>
    <row r="1725" spans="1:2">
      <c r="A1725" s="24" t="s">
        <v>7678</v>
      </c>
      <c r="B1725" s="24" t="s">
        <v>7679</v>
      </c>
    </row>
    <row r="1726" spans="1:2">
      <c r="A1726" s="24" t="s">
        <v>7680</v>
      </c>
      <c r="B1726" s="24" t="s">
        <v>4958</v>
      </c>
    </row>
    <row r="1727" spans="1:2">
      <c r="A1727" s="24" t="s">
        <v>7681</v>
      </c>
      <c r="B1727" s="24" t="s">
        <v>7682</v>
      </c>
    </row>
    <row r="1728" spans="1:2">
      <c r="A1728" s="24" t="s">
        <v>7683</v>
      </c>
      <c r="B1728" s="24" t="s">
        <v>5949</v>
      </c>
    </row>
    <row r="1729" spans="1:2">
      <c r="A1729" s="24" t="s">
        <v>7684</v>
      </c>
      <c r="B1729" s="24" t="s">
        <v>7685</v>
      </c>
    </row>
    <row r="1730" spans="1:2">
      <c r="A1730" s="24" t="s">
        <v>7686</v>
      </c>
      <c r="B1730" s="24" t="s">
        <v>7687</v>
      </c>
    </row>
    <row r="1731" spans="1:2" ht="31.5">
      <c r="A1731" s="24" t="s">
        <v>7688</v>
      </c>
      <c r="B1731" s="24" t="s">
        <v>7689</v>
      </c>
    </row>
    <row r="1732" spans="1:2">
      <c r="A1732" s="24" t="s">
        <v>7690</v>
      </c>
      <c r="B1732" s="24" t="s">
        <v>7691</v>
      </c>
    </row>
    <row r="1733" spans="1:2">
      <c r="A1733" s="24" t="s">
        <v>7692</v>
      </c>
      <c r="B1733" s="24" t="s">
        <v>7693</v>
      </c>
    </row>
    <row r="1734" spans="1:2">
      <c r="A1734" s="24" t="s">
        <v>7694</v>
      </c>
      <c r="B1734" s="24" t="s">
        <v>7695</v>
      </c>
    </row>
    <row r="1735" spans="1:2">
      <c r="A1735" s="24" t="s">
        <v>7696</v>
      </c>
      <c r="B1735" s="24" t="s">
        <v>7697</v>
      </c>
    </row>
    <row r="1736" spans="1:2">
      <c r="A1736" s="24" t="s">
        <v>7698</v>
      </c>
      <c r="B1736" s="24" t="s">
        <v>7699</v>
      </c>
    </row>
    <row r="1737" spans="1:2">
      <c r="A1737" s="24" t="s">
        <v>7700</v>
      </c>
      <c r="B1737" s="24" t="s">
        <v>7685</v>
      </c>
    </row>
    <row r="1738" spans="1:2">
      <c r="A1738" s="24" t="s">
        <v>7701</v>
      </c>
      <c r="B1738" s="24" t="s">
        <v>7702</v>
      </c>
    </row>
    <row r="1739" spans="1:2">
      <c r="A1739" s="24" t="s">
        <v>7703</v>
      </c>
      <c r="B1739" s="24" t="s">
        <v>7704</v>
      </c>
    </row>
    <row r="1740" spans="1:2">
      <c r="A1740" s="24" t="s">
        <v>7705</v>
      </c>
      <c r="B1740" s="24" t="s">
        <v>7706</v>
      </c>
    </row>
    <row r="1741" spans="1:2">
      <c r="A1741" s="24" t="s">
        <v>7707</v>
      </c>
      <c r="B1741" s="24" t="s">
        <v>7708</v>
      </c>
    </row>
    <row r="1742" spans="1:2">
      <c r="A1742" s="24" t="s">
        <v>7709</v>
      </c>
      <c r="B1742" s="24" t="s">
        <v>7710</v>
      </c>
    </row>
    <row r="1743" spans="1:2">
      <c r="A1743" s="24" t="s">
        <v>7711</v>
      </c>
      <c r="B1743" s="24" t="s">
        <v>4580</v>
      </c>
    </row>
    <row r="1744" spans="1:2">
      <c r="A1744" s="24" t="s">
        <v>7712</v>
      </c>
      <c r="B1744" s="24" t="s">
        <v>7713</v>
      </c>
    </row>
    <row r="1745" spans="1:2">
      <c r="A1745" s="24" t="s">
        <v>7714</v>
      </c>
      <c r="B1745" s="24" t="s">
        <v>7715</v>
      </c>
    </row>
    <row r="1746" spans="1:2">
      <c r="A1746" s="24" t="s">
        <v>7716</v>
      </c>
      <c r="B1746" s="24" t="s">
        <v>7717</v>
      </c>
    </row>
    <row r="1747" spans="1:2">
      <c r="A1747" s="24" t="s">
        <v>7718</v>
      </c>
      <c r="B1747" s="24" t="s">
        <v>7719</v>
      </c>
    </row>
    <row r="1748" spans="1:2">
      <c r="A1748" s="24" t="s">
        <v>7720</v>
      </c>
      <c r="B1748" s="24" t="s">
        <v>7721</v>
      </c>
    </row>
    <row r="1749" spans="1:2">
      <c r="A1749" s="24" t="s">
        <v>7722</v>
      </c>
      <c r="B1749" s="24" t="s">
        <v>7723</v>
      </c>
    </row>
    <row r="1750" spans="1:2">
      <c r="A1750" s="24" t="s">
        <v>7724</v>
      </c>
      <c r="B1750" s="24" t="s">
        <v>7725</v>
      </c>
    </row>
    <row r="1751" spans="1:2">
      <c r="A1751" s="24" t="s">
        <v>7726</v>
      </c>
      <c r="B1751" s="24" t="s">
        <v>7727</v>
      </c>
    </row>
    <row r="1752" spans="1:2">
      <c r="A1752" s="24" t="s">
        <v>7728</v>
      </c>
      <c r="B1752" s="24" t="s">
        <v>7729</v>
      </c>
    </row>
    <row r="1753" spans="1:2">
      <c r="A1753" s="24" t="s">
        <v>7730</v>
      </c>
      <c r="B1753" s="24" t="s">
        <v>7731</v>
      </c>
    </row>
    <row r="1754" spans="1:2">
      <c r="A1754" s="24" t="s">
        <v>7732</v>
      </c>
      <c r="B1754" s="24" t="s">
        <v>7733</v>
      </c>
    </row>
    <row r="1755" spans="1:2">
      <c r="A1755" s="24" t="s">
        <v>7734</v>
      </c>
      <c r="B1755" s="24" t="s">
        <v>7735</v>
      </c>
    </row>
    <row r="1756" spans="1:2">
      <c r="A1756" s="24" t="s">
        <v>7736</v>
      </c>
      <c r="B1756" s="24" t="s">
        <v>7737</v>
      </c>
    </row>
    <row r="1757" spans="1:2">
      <c r="A1757" s="24" t="s">
        <v>7738</v>
      </c>
      <c r="B1757" s="24" t="s">
        <v>7739</v>
      </c>
    </row>
    <row r="1758" spans="1:2">
      <c r="A1758" s="24" t="s">
        <v>7740</v>
      </c>
      <c r="B1758" s="24" t="s">
        <v>7741</v>
      </c>
    </row>
    <row r="1759" spans="1:2">
      <c r="A1759" s="24" t="s">
        <v>7742</v>
      </c>
      <c r="B1759" s="24" t="s">
        <v>5404</v>
      </c>
    </row>
    <row r="1760" spans="1:2">
      <c r="A1760" s="24" t="s">
        <v>7743</v>
      </c>
      <c r="B1760" s="24" t="s">
        <v>7744</v>
      </c>
    </row>
    <row r="1761" spans="1:2">
      <c r="A1761" s="24" t="s">
        <v>7745</v>
      </c>
      <c r="B1761" s="24" t="s">
        <v>7746</v>
      </c>
    </row>
    <row r="1762" spans="1:2">
      <c r="A1762" s="24" t="s">
        <v>7747</v>
      </c>
      <c r="B1762" s="24" t="s">
        <v>7748</v>
      </c>
    </row>
    <row r="1763" spans="1:2">
      <c r="A1763" s="24" t="s">
        <v>7749</v>
      </c>
      <c r="B1763" s="24" t="s">
        <v>7750</v>
      </c>
    </row>
    <row r="1764" spans="1:2">
      <c r="A1764" s="24" t="s">
        <v>7751</v>
      </c>
      <c r="B1764" s="24" t="s">
        <v>7752</v>
      </c>
    </row>
    <row r="1765" spans="1:2">
      <c r="A1765" s="24" t="s">
        <v>7753</v>
      </c>
      <c r="B1765" s="24" t="s">
        <v>7754</v>
      </c>
    </row>
    <row r="1766" spans="1:2">
      <c r="A1766" s="24" t="s">
        <v>7755</v>
      </c>
      <c r="B1766" s="24" t="s">
        <v>7754</v>
      </c>
    </row>
    <row r="1767" spans="1:2">
      <c r="A1767" s="24" t="s">
        <v>7756</v>
      </c>
      <c r="B1767" s="24" t="s">
        <v>7757</v>
      </c>
    </row>
    <row r="1768" spans="1:2">
      <c r="A1768" s="24" t="s">
        <v>7758</v>
      </c>
      <c r="B1768" s="24" t="s">
        <v>7759</v>
      </c>
    </row>
    <row r="1769" spans="1:2">
      <c r="A1769" s="24" t="s">
        <v>7760</v>
      </c>
      <c r="B1769" s="24" t="s">
        <v>7761</v>
      </c>
    </row>
    <row r="1770" spans="1:2" ht="31.5">
      <c r="A1770" s="24" t="s">
        <v>7762</v>
      </c>
      <c r="B1770" s="24" t="s">
        <v>7763</v>
      </c>
    </row>
    <row r="1771" spans="1:2">
      <c r="A1771" s="24" t="s">
        <v>7764</v>
      </c>
      <c r="B1771" s="24" t="s">
        <v>7765</v>
      </c>
    </row>
    <row r="1772" spans="1:2" ht="31.5">
      <c r="A1772" s="24" t="s">
        <v>7766</v>
      </c>
      <c r="B1772" s="24" t="s">
        <v>7767</v>
      </c>
    </row>
    <row r="1773" spans="1:2">
      <c r="A1773" s="24" t="s">
        <v>7768</v>
      </c>
      <c r="B1773" s="24" t="s">
        <v>7769</v>
      </c>
    </row>
    <row r="1774" spans="1:2">
      <c r="A1774" s="24" t="s">
        <v>7770</v>
      </c>
      <c r="B1774" s="24" t="s">
        <v>7771</v>
      </c>
    </row>
    <row r="1775" spans="1:2">
      <c r="A1775" s="24" t="s">
        <v>7772</v>
      </c>
      <c r="B1775" s="24" t="s">
        <v>7773</v>
      </c>
    </row>
    <row r="1776" spans="1:2">
      <c r="A1776" s="24" t="s">
        <v>7774</v>
      </c>
      <c r="B1776" s="24" t="s">
        <v>7775</v>
      </c>
    </row>
    <row r="1777" spans="1:2">
      <c r="A1777" s="24" t="s">
        <v>7776</v>
      </c>
      <c r="B1777" s="24" t="s">
        <v>7777</v>
      </c>
    </row>
    <row r="1778" spans="1:2">
      <c r="A1778" s="24" t="s">
        <v>7778</v>
      </c>
      <c r="B1778" s="24" t="s">
        <v>7779</v>
      </c>
    </row>
    <row r="1779" spans="1:2">
      <c r="A1779" s="24" t="s">
        <v>7780</v>
      </c>
      <c r="B1779" s="24" t="s">
        <v>4943</v>
      </c>
    </row>
    <row r="1780" spans="1:2">
      <c r="A1780" s="24" t="s">
        <v>7781</v>
      </c>
      <c r="B1780" s="24" t="s">
        <v>7782</v>
      </c>
    </row>
    <row r="1781" spans="1:2">
      <c r="A1781" s="24" t="s">
        <v>7783</v>
      </c>
      <c r="B1781" s="24" t="s">
        <v>7784</v>
      </c>
    </row>
    <row r="1782" spans="1:2">
      <c r="A1782" s="24" t="s">
        <v>7785</v>
      </c>
      <c r="B1782" s="24" t="s">
        <v>7786</v>
      </c>
    </row>
    <row r="1783" spans="1:2">
      <c r="A1783" s="24" t="s">
        <v>7787</v>
      </c>
      <c r="B1783" s="24" t="s">
        <v>7788</v>
      </c>
    </row>
    <row r="1784" spans="1:2">
      <c r="A1784" s="24" t="s">
        <v>7789</v>
      </c>
      <c r="B1784" s="24" t="s">
        <v>7790</v>
      </c>
    </row>
    <row r="1785" spans="1:2">
      <c r="A1785" s="24" t="s">
        <v>7791</v>
      </c>
      <c r="B1785" s="24" t="s">
        <v>4407</v>
      </c>
    </row>
    <row r="1786" spans="1:2">
      <c r="A1786" s="24" t="s">
        <v>7792</v>
      </c>
      <c r="B1786" s="24" t="s">
        <v>4610</v>
      </c>
    </row>
    <row r="1787" spans="1:2">
      <c r="A1787" s="24" t="s">
        <v>7793</v>
      </c>
      <c r="B1787" s="24" t="s">
        <v>7794</v>
      </c>
    </row>
    <row r="1788" spans="1:2">
      <c r="A1788" s="24" t="s">
        <v>7795</v>
      </c>
      <c r="B1788" s="24" t="s">
        <v>7796</v>
      </c>
    </row>
    <row r="1789" spans="1:2">
      <c r="A1789" s="24" t="s">
        <v>7797</v>
      </c>
      <c r="B1789" s="24" t="s">
        <v>4760</v>
      </c>
    </row>
    <row r="1790" spans="1:2">
      <c r="A1790" s="24" t="s">
        <v>7798</v>
      </c>
      <c r="B1790" s="24" t="s">
        <v>7799</v>
      </c>
    </row>
    <row r="1791" spans="1:2">
      <c r="A1791" s="24" t="s">
        <v>7800</v>
      </c>
      <c r="B1791" s="24" t="s">
        <v>7801</v>
      </c>
    </row>
    <row r="1792" spans="1:2">
      <c r="A1792" s="24" t="s">
        <v>7802</v>
      </c>
      <c r="B1792" s="24" t="s">
        <v>7803</v>
      </c>
    </row>
    <row r="1793" spans="1:2">
      <c r="A1793" s="24" t="s">
        <v>7804</v>
      </c>
      <c r="B1793" s="24" t="s">
        <v>7805</v>
      </c>
    </row>
    <row r="1794" spans="1:2">
      <c r="A1794" s="24" t="s">
        <v>7806</v>
      </c>
      <c r="B1794" s="24" t="s">
        <v>7807</v>
      </c>
    </row>
    <row r="1795" spans="1:2">
      <c r="A1795" s="24" t="s">
        <v>7808</v>
      </c>
      <c r="B1795" s="24" t="s">
        <v>5665</v>
      </c>
    </row>
    <row r="1796" spans="1:2">
      <c r="A1796" s="24" t="s">
        <v>7809</v>
      </c>
      <c r="B1796" s="24" t="s">
        <v>7810</v>
      </c>
    </row>
    <row r="1797" spans="1:2">
      <c r="A1797" s="24" t="s">
        <v>7811</v>
      </c>
      <c r="B1797" s="24" t="s">
        <v>7812</v>
      </c>
    </row>
    <row r="1798" spans="1:2">
      <c r="A1798" s="24" t="s">
        <v>7813</v>
      </c>
      <c r="B1798" s="24" t="s">
        <v>7814</v>
      </c>
    </row>
    <row r="1799" spans="1:2">
      <c r="A1799" s="24" t="s">
        <v>7815</v>
      </c>
      <c r="B1799" s="24" t="s">
        <v>4839</v>
      </c>
    </row>
    <row r="1800" spans="1:2">
      <c r="A1800" s="24" t="s">
        <v>7816</v>
      </c>
      <c r="B1800" s="24" t="s">
        <v>4964</v>
      </c>
    </row>
    <row r="1801" spans="1:2">
      <c r="A1801" s="24" t="s">
        <v>7817</v>
      </c>
      <c r="B1801" s="24" t="s">
        <v>7818</v>
      </c>
    </row>
    <row r="1802" spans="1:2">
      <c r="A1802" s="24" t="s">
        <v>7819</v>
      </c>
      <c r="B1802" s="24" t="s">
        <v>7820</v>
      </c>
    </row>
    <row r="1803" spans="1:2">
      <c r="A1803" s="24" t="s">
        <v>7821</v>
      </c>
      <c r="B1803" s="24" t="s">
        <v>7822</v>
      </c>
    </row>
    <row r="1804" spans="1:2">
      <c r="A1804" s="24" t="s">
        <v>7823</v>
      </c>
      <c r="B1804" s="24" t="s">
        <v>7824</v>
      </c>
    </row>
    <row r="1805" spans="1:2">
      <c r="A1805" s="24" t="s">
        <v>7825</v>
      </c>
      <c r="B1805" s="24" t="s">
        <v>7826</v>
      </c>
    </row>
    <row r="1806" spans="1:2">
      <c r="A1806" s="24" t="s">
        <v>7827</v>
      </c>
      <c r="B1806" s="24" t="s">
        <v>7828</v>
      </c>
    </row>
    <row r="1807" spans="1:2">
      <c r="A1807" s="24" t="s">
        <v>7829</v>
      </c>
      <c r="B1807" s="24" t="s">
        <v>7830</v>
      </c>
    </row>
    <row r="1808" spans="1:2">
      <c r="A1808" s="24" t="s">
        <v>7831</v>
      </c>
      <c r="B1808" s="24" t="s">
        <v>7832</v>
      </c>
    </row>
    <row r="1809" spans="1:2">
      <c r="A1809" s="24" t="s">
        <v>7833</v>
      </c>
      <c r="B1809" s="24" t="s">
        <v>7834</v>
      </c>
    </row>
    <row r="1810" spans="1:2">
      <c r="A1810" s="24" t="s">
        <v>7835</v>
      </c>
      <c r="B1810" s="24" t="s">
        <v>7836</v>
      </c>
    </row>
    <row r="1811" spans="1:2">
      <c r="A1811" s="24" t="s">
        <v>7837</v>
      </c>
      <c r="B1811" s="24" t="s">
        <v>7838</v>
      </c>
    </row>
    <row r="1812" spans="1:2">
      <c r="A1812" s="24" t="s">
        <v>7839</v>
      </c>
      <c r="B1812" s="24" t="s">
        <v>7840</v>
      </c>
    </row>
    <row r="1813" spans="1:2">
      <c r="A1813" s="24" t="s">
        <v>7841</v>
      </c>
      <c r="B1813" s="24" t="s">
        <v>4630</v>
      </c>
    </row>
    <row r="1814" spans="1:2">
      <c r="A1814" s="24" t="s">
        <v>7842</v>
      </c>
      <c r="B1814" s="24" t="s">
        <v>7843</v>
      </c>
    </row>
    <row r="1815" spans="1:2">
      <c r="A1815" s="24" t="s">
        <v>7844</v>
      </c>
      <c r="B1815" s="24" t="s">
        <v>7286</v>
      </c>
    </row>
    <row r="1816" spans="1:2">
      <c r="A1816" s="24" t="s">
        <v>7845</v>
      </c>
      <c r="B1816" s="24" t="s">
        <v>7846</v>
      </c>
    </row>
    <row r="1817" spans="1:2">
      <c r="A1817" s="24" t="s">
        <v>7847</v>
      </c>
      <c r="B1817" s="24" t="s">
        <v>7848</v>
      </c>
    </row>
    <row r="1818" spans="1:2">
      <c r="A1818" s="24" t="s">
        <v>7849</v>
      </c>
      <c r="B1818" s="24" t="s">
        <v>7850</v>
      </c>
    </row>
    <row r="1819" spans="1:2">
      <c r="A1819" s="24" t="s">
        <v>7851</v>
      </c>
      <c r="B1819" s="24" t="s">
        <v>7852</v>
      </c>
    </row>
    <row r="1820" spans="1:2">
      <c r="A1820" s="24" t="s">
        <v>7853</v>
      </c>
      <c r="B1820" s="24" t="s">
        <v>7854</v>
      </c>
    </row>
    <row r="1821" spans="1:2">
      <c r="A1821" s="24" t="s">
        <v>7855</v>
      </c>
      <c r="B1821" s="24" t="s">
        <v>5574</v>
      </c>
    </row>
    <row r="1822" spans="1:2">
      <c r="A1822" s="24" t="s">
        <v>7856</v>
      </c>
      <c r="B1822" s="24" t="s">
        <v>7857</v>
      </c>
    </row>
    <row r="1823" spans="1:2">
      <c r="A1823" s="24" t="s">
        <v>7858</v>
      </c>
      <c r="B1823" s="24" t="s">
        <v>7859</v>
      </c>
    </row>
    <row r="1824" spans="1:2">
      <c r="A1824" s="24" t="s">
        <v>7860</v>
      </c>
      <c r="B1824" s="24" t="s">
        <v>7861</v>
      </c>
    </row>
    <row r="1825" spans="1:2">
      <c r="A1825" s="24" t="s">
        <v>7862</v>
      </c>
      <c r="B1825" s="24" t="s">
        <v>7863</v>
      </c>
    </row>
    <row r="1826" spans="1:2">
      <c r="A1826" s="24" t="s">
        <v>7864</v>
      </c>
      <c r="B1826" s="24" t="s">
        <v>7865</v>
      </c>
    </row>
    <row r="1827" spans="1:2">
      <c r="A1827" s="24" t="s">
        <v>7866</v>
      </c>
      <c r="B1827" s="24" t="s">
        <v>7867</v>
      </c>
    </row>
    <row r="1828" spans="1:2">
      <c r="A1828" s="24" t="s">
        <v>7868</v>
      </c>
      <c r="B1828" s="24" t="s">
        <v>7869</v>
      </c>
    </row>
    <row r="1829" spans="1:2">
      <c r="A1829" s="24" t="s">
        <v>7870</v>
      </c>
      <c r="B1829" s="24" t="s">
        <v>7871</v>
      </c>
    </row>
    <row r="1830" spans="1:2">
      <c r="A1830" s="24" t="s">
        <v>7872</v>
      </c>
      <c r="B1830" s="24" t="s">
        <v>7873</v>
      </c>
    </row>
    <row r="1831" spans="1:2">
      <c r="A1831" s="24" t="s">
        <v>7874</v>
      </c>
      <c r="B1831" s="24" t="s">
        <v>6129</v>
      </c>
    </row>
    <row r="1832" spans="1:2">
      <c r="A1832" s="24" t="s">
        <v>7875</v>
      </c>
      <c r="B1832" s="24" t="s">
        <v>7876</v>
      </c>
    </row>
    <row r="1833" spans="1:2">
      <c r="A1833" s="24" t="s">
        <v>7877</v>
      </c>
      <c r="B1833" s="24" t="s">
        <v>7878</v>
      </c>
    </row>
    <row r="1834" spans="1:2">
      <c r="A1834" s="24" t="s">
        <v>7879</v>
      </c>
      <c r="B1834" s="24" t="s">
        <v>7880</v>
      </c>
    </row>
    <row r="1835" spans="1:2">
      <c r="A1835" s="24" t="s">
        <v>7881</v>
      </c>
      <c r="B1835" s="24" t="s">
        <v>7882</v>
      </c>
    </row>
    <row r="1836" spans="1:2">
      <c r="A1836" s="24" t="s">
        <v>7883</v>
      </c>
      <c r="B1836" s="24" t="s">
        <v>7884</v>
      </c>
    </row>
    <row r="1837" spans="1:2">
      <c r="A1837" s="24" t="s">
        <v>7885</v>
      </c>
      <c r="B1837" s="24" t="s">
        <v>7886</v>
      </c>
    </row>
    <row r="1838" spans="1:2">
      <c r="A1838" s="24" t="s">
        <v>7887</v>
      </c>
      <c r="B1838" s="24" t="s">
        <v>7888</v>
      </c>
    </row>
    <row r="1839" spans="1:2">
      <c r="A1839" s="24" t="s">
        <v>7889</v>
      </c>
      <c r="B1839" s="24" t="s">
        <v>7890</v>
      </c>
    </row>
    <row r="1840" spans="1:2">
      <c r="A1840" s="24" t="s">
        <v>7891</v>
      </c>
      <c r="B1840" s="24" t="s">
        <v>7892</v>
      </c>
    </row>
    <row r="1841" spans="1:2">
      <c r="A1841" s="24" t="s">
        <v>7893</v>
      </c>
      <c r="B1841" s="24" t="s">
        <v>7602</v>
      </c>
    </row>
    <row r="1842" spans="1:2">
      <c r="A1842" s="24" t="s">
        <v>7894</v>
      </c>
      <c r="B1842" s="24" t="s">
        <v>7882</v>
      </c>
    </row>
    <row r="1843" spans="1:2">
      <c r="A1843" s="24" t="s">
        <v>7895</v>
      </c>
      <c r="B1843" s="24" t="s">
        <v>7896</v>
      </c>
    </row>
    <row r="1844" spans="1:2">
      <c r="A1844" s="24" t="s">
        <v>7897</v>
      </c>
      <c r="B1844" s="24" t="s">
        <v>7896</v>
      </c>
    </row>
    <row r="1845" spans="1:2">
      <c r="A1845" s="24" t="s">
        <v>7898</v>
      </c>
      <c r="B1845" s="24" t="s">
        <v>7899</v>
      </c>
    </row>
    <row r="1846" spans="1:2">
      <c r="A1846" s="24" t="s">
        <v>7900</v>
      </c>
      <c r="B1846" s="24" t="s">
        <v>7899</v>
      </c>
    </row>
    <row r="1847" spans="1:2">
      <c r="A1847" s="24" t="s">
        <v>7901</v>
      </c>
      <c r="B1847" s="24" t="s">
        <v>7902</v>
      </c>
    </row>
    <row r="1848" spans="1:2">
      <c r="A1848" s="24" t="s">
        <v>7903</v>
      </c>
      <c r="B1848" s="24" t="s">
        <v>6855</v>
      </c>
    </row>
    <row r="1849" spans="1:2">
      <c r="A1849" s="24" t="s">
        <v>7904</v>
      </c>
      <c r="B1849" s="24" t="s">
        <v>7905</v>
      </c>
    </row>
    <row r="1850" spans="1:2">
      <c r="A1850" s="24" t="s">
        <v>7906</v>
      </c>
      <c r="B1850" s="24" t="s">
        <v>7907</v>
      </c>
    </row>
    <row r="1851" spans="1:2">
      <c r="A1851" s="24" t="s">
        <v>7908</v>
      </c>
      <c r="B1851" s="24" t="s">
        <v>7909</v>
      </c>
    </row>
    <row r="1852" spans="1:2">
      <c r="A1852" s="24" t="s">
        <v>7910</v>
      </c>
      <c r="B1852" s="24" t="s">
        <v>7911</v>
      </c>
    </row>
    <row r="1853" spans="1:2">
      <c r="A1853" s="24" t="s">
        <v>7912</v>
      </c>
      <c r="B1853" s="24" t="s">
        <v>7069</v>
      </c>
    </row>
    <row r="1854" spans="1:2">
      <c r="A1854" s="24" t="s">
        <v>7913</v>
      </c>
      <c r="B1854" s="24" t="s">
        <v>7502</v>
      </c>
    </row>
    <row r="1855" spans="1:2">
      <c r="A1855" s="24" t="s">
        <v>7914</v>
      </c>
      <c r="B1855" s="24" t="s">
        <v>7915</v>
      </c>
    </row>
    <row r="1856" spans="1:2">
      <c r="A1856" s="24" t="s">
        <v>7916</v>
      </c>
      <c r="B1856" s="24" t="s">
        <v>7917</v>
      </c>
    </row>
    <row r="1857" spans="1:2">
      <c r="A1857" s="24" t="s">
        <v>7918</v>
      </c>
      <c r="B1857" s="24" t="s">
        <v>7919</v>
      </c>
    </row>
    <row r="1858" spans="1:2">
      <c r="A1858" s="24" t="s">
        <v>7920</v>
      </c>
      <c r="B1858" s="24" t="s">
        <v>6619</v>
      </c>
    </row>
    <row r="1859" spans="1:2">
      <c r="A1859" s="24" t="s">
        <v>7921</v>
      </c>
      <c r="B1859" s="24" t="s">
        <v>7922</v>
      </c>
    </row>
    <row r="1860" spans="1:2">
      <c r="A1860" s="24" t="s">
        <v>7923</v>
      </c>
      <c r="B1860" s="24" t="s">
        <v>7924</v>
      </c>
    </row>
    <row r="1861" spans="1:2">
      <c r="A1861" s="24" t="s">
        <v>7925</v>
      </c>
      <c r="B1861" s="24" t="s">
        <v>7926</v>
      </c>
    </row>
    <row r="1862" spans="1:2">
      <c r="A1862" s="24" t="s">
        <v>7927</v>
      </c>
      <c r="B1862" s="24" t="s">
        <v>7928</v>
      </c>
    </row>
    <row r="1863" spans="1:2">
      <c r="A1863" s="24" t="s">
        <v>7929</v>
      </c>
      <c r="B1863" s="24" t="s">
        <v>7930</v>
      </c>
    </row>
    <row r="1864" spans="1:2">
      <c r="A1864" s="24" t="s">
        <v>7931</v>
      </c>
      <c r="B1864" s="24" t="s">
        <v>7932</v>
      </c>
    </row>
    <row r="1865" spans="1:2">
      <c r="A1865" s="24" t="s">
        <v>7933</v>
      </c>
      <c r="B1865" s="24" t="s">
        <v>7934</v>
      </c>
    </row>
    <row r="1866" spans="1:2">
      <c r="A1866" s="24" t="s">
        <v>7935</v>
      </c>
      <c r="B1866" s="24" t="s">
        <v>7936</v>
      </c>
    </row>
    <row r="1867" spans="1:2">
      <c r="A1867" s="24" t="s">
        <v>7937</v>
      </c>
      <c r="B1867" s="24" t="s">
        <v>7938</v>
      </c>
    </row>
    <row r="1868" spans="1:2">
      <c r="A1868" s="24" t="s">
        <v>7939</v>
      </c>
      <c r="B1868" s="24" t="s">
        <v>7940</v>
      </c>
    </row>
    <row r="1869" spans="1:2">
      <c r="A1869" s="24" t="s">
        <v>7941</v>
      </c>
      <c r="B1869" s="24" t="s">
        <v>7942</v>
      </c>
    </row>
    <row r="1870" spans="1:2">
      <c r="A1870" s="24" t="s">
        <v>7943</v>
      </c>
      <c r="B1870" s="24" t="s">
        <v>5404</v>
      </c>
    </row>
    <row r="1871" spans="1:2">
      <c r="A1871" s="24" t="s">
        <v>7944</v>
      </c>
      <c r="B1871" s="24" t="s">
        <v>7945</v>
      </c>
    </row>
    <row r="1872" spans="1:2">
      <c r="A1872" s="24" t="s">
        <v>7946</v>
      </c>
      <c r="B1872" s="24" t="s">
        <v>7947</v>
      </c>
    </row>
    <row r="1873" spans="1:2">
      <c r="A1873" s="24" t="s">
        <v>7948</v>
      </c>
      <c r="B1873" s="24" t="s">
        <v>7949</v>
      </c>
    </row>
    <row r="1874" spans="1:2">
      <c r="A1874" s="24" t="s">
        <v>7950</v>
      </c>
      <c r="B1874" s="24" t="s">
        <v>7951</v>
      </c>
    </row>
    <row r="1875" spans="1:2">
      <c r="A1875" s="24" t="s">
        <v>7952</v>
      </c>
      <c r="B1875" s="24" t="s">
        <v>7953</v>
      </c>
    </row>
    <row r="1876" spans="1:2">
      <c r="A1876" s="24" t="s">
        <v>7954</v>
      </c>
      <c r="B1876" s="24" t="s">
        <v>7955</v>
      </c>
    </row>
    <row r="1877" spans="1:2">
      <c r="A1877" s="24" t="s">
        <v>7956</v>
      </c>
      <c r="B1877" s="24" t="s">
        <v>7957</v>
      </c>
    </row>
    <row r="1878" spans="1:2">
      <c r="A1878" s="24" t="s">
        <v>7958</v>
      </c>
      <c r="B1878" s="24" t="s">
        <v>7959</v>
      </c>
    </row>
    <row r="1879" spans="1:2">
      <c r="A1879" s="24" t="s">
        <v>7960</v>
      </c>
      <c r="B1879" s="24" t="s">
        <v>7961</v>
      </c>
    </row>
    <row r="1880" spans="1:2">
      <c r="A1880" s="24" t="s">
        <v>7962</v>
      </c>
      <c r="B1880" s="24" t="s">
        <v>7963</v>
      </c>
    </row>
    <row r="1881" spans="1:2">
      <c r="A1881" s="24" t="s">
        <v>7964</v>
      </c>
      <c r="B1881" s="24" t="s">
        <v>7965</v>
      </c>
    </row>
    <row r="1882" spans="1:2">
      <c r="A1882" s="24" t="s">
        <v>7966</v>
      </c>
      <c r="B1882" s="24" t="s">
        <v>7967</v>
      </c>
    </row>
    <row r="1883" spans="1:2">
      <c r="A1883" s="24" t="s">
        <v>7968</v>
      </c>
      <c r="B1883" s="24" t="s">
        <v>4420</v>
      </c>
    </row>
    <row r="1884" spans="1:2">
      <c r="A1884" s="24" t="s">
        <v>7969</v>
      </c>
      <c r="B1884" s="24" t="s">
        <v>7970</v>
      </c>
    </row>
    <row r="1885" spans="1:2">
      <c r="A1885" s="24" t="s">
        <v>7971</v>
      </c>
      <c r="B1885" s="24" t="s">
        <v>7972</v>
      </c>
    </row>
    <row r="1886" spans="1:2">
      <c r="A1886" s="24" t="s">
        <v>7973</v>
      </c>
      <c r="B1886" s="24" t="s">
        <v>7974</v>
      </c>
    </row>
    <row r="1887" spans="1:2">
      <c r="A1887" s="24" t="s">
        <v>7975</v>
      </c>
      <c r="B1887" s="24" t="s">
        <v>7976</v>
      </c>
    </row>
    <row r="1888" spans="1:2">
      <c r="A1888" s="24" t="s">
        <v>7977</v>
      </c>
      <c r="B1888" s="24" t="s">
        <v>7978</v>
      </c>
    </row>
    <row r="1889" spans="1:2">
      <c r="A1889" s="24" t="s">
        <v>7979</v>
      </c>
      <c r="B1889" s="24" t="s">
        <v>7980</v>
      </c>
    </row>
    <row r="1890" spans="1:2">
      <c r="A1890" s="24" t="s">
        <v>7981</v>
      </c>
      <c r="B1890" s="24" t="s">
        <v>7982</v>
      </c>
    </row>
    <row r="1891" spans="1:2">
      <c r="A1891" s="24" t="s">
        <v>7983</v>
      </c>
      <c r="B1891" s="24" t="s">
        <v>7984</v>
      </c>
    </row>
    <row r="1892" spans="1:2">
      <c r="A1892" s="24" t="s">
        <v>7985</v>
      </c>
      <c r="B1892" s="24" t="s">
        <v>7986</v>
      </c>
    </row>
    <row r="1893" spans="1:2">
      <c r="A1893" s="24" t="s">
        <v>7987</v>
      </c>
      <c r="B1893" s="24" t="s">
        <v>6137</v>
      </c>
    </row>
    <row r="1894" spans="1:2">
      <c r="A1894" s="24" t="s">
        <v>7988</v>
      </c>
      <c r="B1894" s="24" t="s">
        <v>7989</v>
      </c>
    </row>
    <row r="1895" spans="1:2">
      <c r="A1895" s="24" t="s">
        <v>7990</v>
      </c>
      <c r="B1895" s="24" t="s">
        <v>7991</v>
      </c>
    </row>
    <row r="1896" spans="1:2">
      <c r="A1896" s="24" t="s">
        <v>7992</v>
      </c>
      <c r="B1896" s="24" t="s">
        <v>7993</v>
      </c>
    </row>
    <row r="1897" spans="1:2">
      <c r="A1897" s="24" t="s">
        <v>7994</v>
      </c>
      <c r="B1897" s="24" t="s">
        <v>7995</v>
      </c>
    </row>
    <row r="1898" spans="1:2">
      <c r="A1898" s="24" t="s">
        <v>7996</v>
      </c>
      <c r="B1898" s="24" t="s">
        <v>7997</v>
      </c>
    </row>
    <row r="1899" spans="1:2">
      <c r="A1899" s="24" t="s">
        <v>7998</v>
      </c>
      <c r="B1899" s="24" t="s">
        <v>7999</v>
      </c>
    </row>
    <row r="1900" spans="1:2">
      <c r="A1900" s="24" t="s">
        <v>8000</v>
      </c>
      <c r="B1900" s="24" t="s">
        <v>8001</v>
      </c>
    </row>
    <row r="1901" spans="1:2">
      <c r="A1901" s="24" t="s">
        <v>8002</v>
      </c>
      <c r="B1901" s="24" t="s">
        <v>6866</v>
      </c>
    </row>
    <row r="1902" spans="1:2">
      <c r="A1902" s="24" t="s">
        <v>8003</v>
      </c>
      <c r="B1902" s="24" t="s">
        <v>8004</v>
      </c>
    </row>
    <row r="1903" spans="1:2">
      <c r="A1903" s="24" t="s">
        <v>8005</v>
      </c>
      <c r="B1903" s="24" t="s">
        <v>8006</v>
      </c>
    </row>
    <row r="1904" spans="1:2">
      <c r="A1904" s="24" t="s">
        <v>8007</v>
      </c>
      <c r="B1904" s="24" t="s">
        <v>8008</v>
      </c>
    </row>
    <row r="1905" spans="1:2">
      <c r="A1905" s="24" t="s">
        <v>8009</v>
      </c>
      <c r="B1905" s="24" t="s">
        <v>8010</v>
      </c>
    </row>
    <row r="1906" spans="1:2">
      <c r="A1906" s="24" t="s">
        <v>8011</v>
      </c>
      <c r="B1906" s="24" t="s">
        <v>8012</v>
      </c>
    </row>
    <row r="1907" spans="1:2">
      <c r="A1907" s="24"/>
      <c r="B1907" s="24"/>
    </row>
    <row r="1908" spans="1:2">
      <c r="A1908" s="24" t="s">
        <v>8013</v>
      </c>
      <c r="B1908" s="24"/>
    </row>
    <row r="1909" spans="1:2">
      <c r="A1909" s="24"/>
      <c r="B1909" s="24"/>
    </row>
    <row r="1910" spans="1:2">
      <c r="A1910" s="24" t="s">
        <v>8014</v>
      </c>
      <c r="B1910" s="24" t="s">
        <v>8015</v>
      </c>
    </row>
    <row r="1911" spans="1:2">
      <c r="A1911" s="24" t="s">
        <v>8016</v>
      </c>
      <c r="B1911" s="24" t="s">
        <v>8017</v>
      </c>
    </row>
    <row r="1912" spans="1:2">
      <c r="A1912" s="24" t="s">
        <v>8018</v>
      </c>
      <c r="B1912" s="24" t="s">
        <v>8019</v>
      </c>
    </row>
    <row r="1913" spans="1:2">
      <c r="A1913" s="24" t="s">
        <v>8020</v>
      </c>
      <c r="B1913" s="24" t="s">
        <v>8021</v>
      </c>
    </row>
    <row r="1914" spans="1:2">
      <c r="A1914" s="24" t="s">
        <v>8022</v>
      </c>
      <c r="B1914" s="24" t="s">
        <v>8023</v>
      </c>
    </row>
    <row r="1915" spans="1:2">
      <c r="A1915" s="24" t="s">
        <v>8024</v>
      </c>
      <c r="B1915" s="24" t="s">
        <v>8025</v>
      </c>
    </row>
    <row r="1916" spans="1:2">
      <c r="A1916" s="24" t="s">
        <v>8026</v>
      </c>
      <c r="B1916" s="24" t="s">
        <v>8027</v>
      </c>
    </row>
    <row r="1917" spans="1:2">
      <c r="A1917" s="24" t="s">
        <v>8028</v>
      </c>
      <c r="B1917" s="24" t="s">
        <v>8029</v>
      </c>
    </row>
    <row r="1918" spans="1:2">
      <c r="A1918" s="24" t="s">
        <v>8030</v>
      </c>
      <c r="B1918" s="24" t="s">
        <v>8031</v>
      </c>
    </row>
    <row r="1919" spans="1:2">
      <c r="A1919" s="24" t="s">
        <v>8032</v>
      </c>
      <c r="B1919" s="24" t="s">
        <v>8033</v>
      </c>
    </row>
    <row r="1920" spans="1:2">
      <c r="A1920" s="24" t="s">
        <v>8034</v>
      </c>
      <c r="B1920" s="24" t="s">
        <v>8035</v>
      </c>
    </row>
    <row r="1921" spans="1:2">
      <c r="A1921" s="24" t="s">
        <v>8036</v>
      </c>
      <c r="B1921" s="24" t="s">
        <v>8037</v>
      </c>
    </row>
    <row r="1922" spans="1:2">
      <c r="A1922" s="24" t="s">
        <v>8038</v>
      </c>
      <c r="B1922" s="24" t="s">
        <v>8039</v>
      </c>
    </row>
    <row r="1923" spans="1:2">
      <c r="A1923" s="24" t="s">
        <v>8040</v>
      </c>
      <c r="B1923" s="24" t="s">
        <v>8041</v>
      </c>
    </row>
    <row r="1924" spans="1:2">
      <c r="A1924" s="24" t="s">
        <v>8042</v>
      </c>
      <c r="B1924" s="24" t="s">
        <v>8043</v>
      </c>
    </row>
    <row r="1925" spans="1:2">
      <c r="A1925" s="24" t="s">
        <v>8044</v>
      </c>
      <c r="B1925" s="24" t="s">
        <v>8045</v>
      </c>
    </row>
    <row r="1926" spans="1:2">
      <c r="A1926" s="24" t="s">
        <v>8046</v>
      </c>
      <c r="B1926" s="24" t="s">
        <v>8047</v>
      </c>
    </row>
    <row r="1927" spans="1:2">
      <c r="A1927" s="24" t="s">
        <v>8048</v>
      </c>
      <c r="B1927" s="24" t="s">
        <v>8049</v>
      </c>
    </row>
    <row r="1928" spans="1:2">
      <c r="A1928" s="24" t="s">
        <v>8050</v>
      </c>
      <c r="B1928" s="24" t="s">
        <v>8051</v>
      </c>
    </row>
    <row r="1929" spans="1:2">
      <c r="A1929" s="24" t="s">
        <v>8052</v>
      </c>
      <c r="B1929" s="24" t="s">
        <v>8053</v>
      </c>
    </row>
    <row r="1930" spans="1:2">
      <c r="A1930" s="24" t="s">
        <v>8054</v>
      </c>
      <c r="B1930" s="24" t="s">
        <v>8055</v>
      </c>
    </row>
    <row r="1931" spans="1:2">
      <c r="A1931" s="24" t="s">
        <v>8056</v>
      </c>
      <c r="B1931" s="24" t="s">
        <v>8057</v>
      </c>
    </row>
    <row r="1932" spans="1:2">
      <c r="A1932" s="24" t="s">
        <v>8058</v>
      </c>
      <c r="B1932" s="24" t="s">
        <v>8059</v>
      </c>
    </row>
    <row r="1933" spans="1:2">
      <c r="A1933" s="24" t="s">
        <v>8060</v>
      </c>
      <c r="B1933" s="24" t="s">
        <v>8061</v>
      </c>
    </row>
    <row r="1934" spans="1:2">
      <c r="A1934" s="24" t="s">
        <v>8062</v>
      </c>
      <c r="B1934" s="24" t="s">
        <v>8063</v>
      </c>
    </row>
    <row r="1935" spans="1:2">
      <c r="A1935" s="24" t="s">
        <v>8064</v>
      </c>
      <c r="B1935" s="24" t="s">
        <v>8065</v>
      </c>
    </row>
    <row r="1936" spans="1:2">
      <c r="A1936" s="24" t="s">
        <v>8066</v>
      </c>
      <c r="B1936" s="24" t="s">
        <v>8067</v>
      </c>
    </row>
    <row r="1937" spans="1:2">
      <c r="A1937" s="24" t="s">
        <v>8068</v>
      </c>
      <c r="B1937" s="24" t="s">
        <v>8069</v>
      </c>
    </row>
    <row r="1938" spans="1:2">
      <c r="A1938" s="24" t="s">
        <v>8070</v>
      </c>
      <c r="B1938" s="24" t="s">
        <v>8071</v>
      </c>
    </row>
    <row r="1939" spans="1:2">
      <c r="A1939" s="24" t="s">
        <v>8072</v>
      </c>
      <c r="B1939" s="24" t="s">
        <v>8073</v>
      </c>
    </row>
    <row r="1940" spans="1:2">
      <c r="A1940" s="24" t="s">
        <v>8074</v>
      </c>
      <c r="B1940" s="24" t="s">
        <v>5031</v>
      </c>
    </row>
    <row r="1941" spans="1:2">
      <c r="A1941" s="24" t="s">
        <v>8075</v>
      </c>
      <c r="B1941" s="24" t="s">
        <v>8076</v>
      </c>
    </row>
    <row r="1942" spans="1:2">
      <c r="A1942" s="24" t="s">
        <v>8077</v>
      </c>
      <c r="B1942" s="24" t="s">
        <v>8078</v>
      </c>
    </row>
    <row r="1943" spans="1:2">
      <c r="A1943" s="24" t="s">
        <v>8079</v>
      </c>
      <c r="B1943" s="24" t="s">
        <v>8080</v>
      </c>
    </row>
    <row r="1944" spans="1:2">
      <c r="A1944" s="24" t="s">
        <v>8081</v>
      </c>
      <c r="B1944" s="24" t="s">
        <v>8082</v>
      </c>
    </row>
    <row r="1945" spans="1:2">
      <c r="A1945" s="24" t="s">
        <v>8083</v>
      </c>
      <c r="B1945" s="24" t="s">
        <v>8084</v>
      </c>
    </row>
    <row r="1946" spans="1:2">
      <c r="A1946" s="27" t="s">
        <v>8085</v>
      </c>
      <c r="B1946" s="24" t="s">
        <v>8086</v>
      </c>
    </row>
    <row r="1947" spans="1:2">
      <c r="A1947" s="22" t="s">
        <v>8087</v>
      </c>
      <c r="B1947" s="22" t="s">
        <v>5865</v>
      </c>
    </row>
    <row r="1948" spans="1:2">
      <c r="A1948" s="24" t="s">
        <v>8088</v>
      </c>
      <c r="B1948" s="24" t="s">
        <v>8089</v>
      </c>
    </row>
    <row r="1949" spans="1:2">
      <c r="A1949" s="24" t="s">
        <v>8090</v>
      </c>
      <c r="B1949" s="24" t="s">
        <v>5857</v>
      </c>
    </row>
    <row r="1950" spans="1:2">
      <c r="A1950" s="24" t="s">
        <v>8091</v>
      </c>
      <c r="B1950" s="24" t="s">
        <v>8092</v>
      </c>
    </row>
    <row r="1951" spans="1:2">
      <c r="A1951" s="24" t="s">
        <v>8093</v>
      </c>
      <c r="B1951" s="24" t="s">
        <v>8094</v>
      </c>
    </row>
    <row r="1952" spans="1:2">
      <c r="A1952" s="24" t="s">
        <v>8095</v>
      </c>
      <c r="B1952" s="24" t="s">
        <v>8096</v>
      </c>
    </row>
    <row r="1953" spans="1:2">
      <c r="A1953" s="24" t="s">
        <v>8097</v>
      </c>
      <c r="B1953" s="24" t="s">
        <v>5969</v>
      </c>
    </row>
    <row r="1954" spans="1:2">
      <c r="A1954" s="24" t="s">
        <v>8098</v>
      </c>
      <c r="B1954" s="24" t="s">
        <v>8099</v>
      </c>
    </row>
    <row r="1955" spans="1:2">
      <c r="A1955" s="24" t="s">
        <v>8100</v>
      </c>
      <c r="B1955" s="24" t="s">
        <v>8101</v>
      </c>
    </row>
    <row r="1956" spans="1:2">
      <c r="A1956" s="24" t="s">
        <v>8102</v>
      </c>
      <c r="B1956" s="24" t="s">
        <v>8103</v>
      </c>
    </row>
    <row r="1957" spans="1:2">
      <c r="A1957" s="24" t="s">
        <v>8104</v>
      </c>
      <c r="B1957" s="24" t="s">
        <v>8105</v>
      </c>
    </row>
    <row r="1958" spans="1:2">
      <c r="A1958" s="24" t="s">
        <v>8106</v>
      </c>
      <c r="B1958" s="24" t="s">
        <v>8107</v>
      </c>
    </row>
    <row r="1959" spans="1:2">
      <c r="A1959" s="24" t="s">
        <v>8108</v>
      </c>
      <c r="B1959" s="24" t="s">
        <v>8109</v>
      </c>
    </row>
    <row r="1960" spans="1:2">
      <c r="A1960" s="24" t="s">
        <v>8110</v>
      </c>
      <c r="B1960" s="24" t="s">
        <v>8111</v>
      </c>
    </row>
    <row r="1961" spans="1:2">
      <c r="A1961" s="24" t="s">
        <v>8112</v>
      </c>
      <c r="B1961" s="24" t="s">
        <v>8113</v>
      </c>
    </row>
    <row r="1962" spans="1:2">
      <c r="A1962" s="24" t="s">
        <v>8114</v>
      </c>
      <c r="B1962" s="24" t="s">
        <v>8115</v>
      </c>
    </row>
    <row r="1963" spans="1:2">
      <c r="A1963" s="24" t="s">
        <v>8116</v>
      </c>
      <c r="B1963" s="24" t="s">
        <v>8117</v>
      </c>
    </row>
    <row r="1964" spans="1:2">
      <c r="A1964" s="24" t="s">
        <v>8118</v>
      </c>
      <c r="B1964" s="24" t="s">
        <v>8119</v>
      </c>
    </row>
    <row r="1965" spans="1:2">
      <c r="A1965" s="24" t="s">
        <v>8120</v>
      </c>
      <c r="B1965" s="24" t="s">
        <v>8121</v>
      </c>
    </row>
    <row r="1966" spans="1:2">
      <c r="A1966" s="24" t="s">
        <v>8122</v>
      </c>
      <c r="B1966" s="24" t="s">
        <v>8123</v>
      </c>
    </row>
    <row r="1967" spans="1:2">
      <c r="A1967" s="24" t="s">
        <v>8124</v>
      </c>
      <c r="B1967" s="24" t="s">
        <v>8125</v>
      </c>
    </row>
    <row r="1968" spans="1:2">
      <c r="A1968" s="24" t="s">
        <v>8126</v>
      </c>
      <c r="B1968" s="24" t="s">
        <v>8127</v>
      </c>
    </row>
    <row r="1969" spans="1:2">
      <c r="A1969" s="24" t="s">
        <v>8128</v>
      </c>
      <c r="B1969" s="24" t="s">
        <v>8129</v>
      </c>
    </row>
    <row r="1970" spans="1:2">
      <c r="A1970" s="24" t="s">
        <v>8130</v>
      </c>
      <c r="B1970" s="24" t="s">
        <v>8131</v>
      </c>
    </row>
    <row r="1971" spans="1:2">
      <c r="A1971" s="24" t="s">
        <v>8132</v>
      </c>
      <c r="B1971" s="24" t="s">
        <v>8133</v>
      </c>
    </row>
    <row r="1972" spans="1:2">
      <c r="A1972" s="24" t="s">
        <v>8134</v>
      </c>
      <c r="B1972" s="24" t="s">
        <v>8135</v>
      </c>
    </row>
    <row r="1973" spans="1:2">
      <c r="A1973" s="24" t="s">
        <v>8136</v>
      </c>
      <c r="B1973" s="24" t="s">
        <v>8137</v>
      </c>
    </row>
    <row r="1974" spans="1:2">
      <c r="A1974" s="24" t="s">
        <v>8138</v>
      </c>
      <c r="B1974" s="24" t="s">
        <v>8139</v>
      </c>
    </row>
    <row r="1975" spans="1:2">
      <c r="A1975" s="24" t="s">
        <v>8140</v>
      </c>
      <c r="B1975" s="24" t="s">
        <v>8141</v>
      </c>
    </row>
    <row r="1976" spans="1:2">
      <c r="A1976" s="24" t="s">
        <v>8142</v>
      </c>
      <c r="B1976" s="24" t="s">
        <v>6857</v>
      </c>
    </row>
    <row r="1977" spans="1:2">
      <c r="A1977" s="24" t="s">
        <v>8143</v>
      </c>
      <c r="B1977" s="24" t="s">
        <v>5721</v>
      </c>
    </row>
    <row r="1978" spans="1:2">
      <c r="A1978" s="24" t="s">
        <v>8144</v>
      </c>
      <c r="B1978" s="24" t="s">
        <v>8145</v>
      </c>
    </row>
    <row r="1979" spans="1:2">
      <c r="A1979" s="24" t="s">
        <v>8146</v>
      </c>
      <c r="B1979" s="24" t="s">
        <v>8147</v>
      </c>
    </row>
    <row r="1980" spans="1:2">
      <c r="A1980" s="24" t="s">
        <v>8148</v>
      </c>
      <c r="B1980" s="24" t="s">
        <v>8149</v>
      </c>
    </row>
    <row r="1981" spans="1:2">
      <c r="A1981" s="24" t="s">
        <v>8150</v>
      </c>
      <c r="B1981" s="24" t="s">
        <v>8151</v>
      </c>
    </row>
    <row r="1982" spans="1:2">
      <c r="A1982" s="24" t="s">
        <v>8152</v>
      </c>
      <c r="B1982" s="24" t="s">
        <v>7995</v>
      </c>
    </row>
    <row r="1983" spans="1:2" ht="47.25">
      <c r="A1983" s="24" t="s">
        <v>8153</v>
      </c>
      <c r="B1983" s="24" t="s">
        <v>8154</v>
      </c>
    </row>
    <row r="1984" spans="1:2">
      <c r="A1984" s="24" t="s">
        <v>8155</v>
      </c>
      <c r="B1984" s="24" t="s">
        <v>8156</v>
      </c>
    </row>
    <row r="1985" spans="1:2">
      <c r="A1985" s="24" t="s">
        <v>8157</v>
      </c>
      <c r="B1985" s="24" t="s">
        <v>8158</v>
      </c>
    </row>
    <row r="1986" spans="1:2">
      <c r="A1986" s="24" t="s">
        <v>8159</v>
      </c>
      <c r="B1986" s="24" t="s">
        <v>4578</v>
      </c>
    </row>
    <row r="1987" spans="1:2">
      <c r="A1987" s="24" t="s">
        <v>8160</v>
      </c>
      <c r="B1987" s="24" t="s">
        <v>8161</v>
      </c>
    </row>
    <row r="1988" spans="1:2">
      <c r="A1988" s="24" t="s">
        <v>8162</v>
      </c>
      <c r="B1988" s="24" t="s">
        <v>8163</v>
      </c>
    </row>
    <row r="1989" spans="1:2">
      <c r="A1989" s="24" t="s">
        <v>8164</v>
      </c>
      <c r="B1989" s="24" t="s">
        <v>8165</v>
      </c>
    </row>
    <row r="1990" spans="1:2">
      <c r="A1990" s="24" t="s">
        <v>8166</v>
      </c>
      <c r="B1990" s="24" t="s">
        <v>8167</v>
      </c>
    </row>
    <row r="1991" spans="1:2">
      <c r="A1991" s="24" t="s">
        <v>8168</v>
      </c>
      <c r="B1991" s="24" t="s">
        <v>8169</v>
      </c>
    </row>
    <row r="1992" spans="1:2">
      <c r="A1992" s="24" t="s">
        <v>8170</v>
      </c>
      <c r="B1992" s="24" t="s">
        <v>8171</v>
      </c>
    </row>
    <row r="1993" spans="1:2">
      <c r="A1993" s="24" t="s">
        <v>8172</v>
      </c>
      <c r="B1993" s="24" t="s">
        <v>8173</v>
      </c>
    </row>
    <row r="1994" spans="1:2">
      <c r="A1994" s="24" t="s">
        <v>8174</v>
      </c>
      <c r="B1994" s="24" t="s">
        <v>8175</v>
      </c>
    </row>
    <row r="1995" spans="1:2">
      <c r="A1995" s="24" t="s">
        <v>8176</v>
      </c>
      <c r="B1995" s="24" t="s">
        <v>7619</v>
      </c>
    </row>
    <row r="1996" spans="1:2">
      <c r="A1996" s="24" t="s">
        <v>8177</v>
      </c>
      <c r="B1996" s="24" t="s">
        <v>8178</v>
      </c>
    </row>
    <row r="1997" spans="1:2">
      <c r="A1997" s="24" t="s">
        <v>8179</v>
      </c>
      <c r="B1997" s="24" t="s">
        <v>8180</v>
      </c>
    </row>
    <row r="1998" spans="1:2">
      <c r="A1998" s="24" t="s">
        <v>8181</v>
      </c>
      <c r="B1998" s="24" t="s">
        <v>8182</v>
      </c>
    </row>
    <row r="1999" spans="1:2">
      <c r="A1999" s="24" t="s">
        <v>8183</v>
      </c>
      <c r="B1999" s="24" t="s">
        <v>8184</v>
      </c>
    </row>
    <row r="2000" spans="1:2">
      <c r="A2000" s="24" t="s">
        <v>8185</v>
      </c>
      <c r="B2000" s="24" t="s">
        <v>8186</v>
      </c>
    </row>
    <row r="2001" spans="1:2">
      <c r="A2001" s="24" t="s">
        <v>8187</v>
      </c>
      <c r="B2001" s="24" t="s">
        <v>8188</v>
      </c>
    </row>
    <row r="2002" spans="1:2">
      <c r="A2002" s="24" t="s">
        <v>8189</v>
      </c>
      <c r="B2002" s="24" t="s">
        <v>7351</v>
      </c>
    </row>
    <row r="2003" spans="1:2">
      <c r="A2003" s="24" t="s">
        <v>8190</v>
      </c>
      <c r="B2003" s="24" t="s">
        <v>8191</v>
      </c>
    </row>
    <row r="2004" spans="1:2">
      <c r="A2004" s="24" t="s">
        <v>8192</v>
      </c>
      <c r="B2004" s="24" t="s">
        <v>8193</v>
      </c>
    </row>
    <row r="2005" spans="1:2">
      <c r="A2005" s="24" t="s">
        <v>8194</v>
      </c>
      <c r="B2005" s="24" t="s">
        <v>8195</v>
      </c>
    </row>
    <row r="2006" spans="1:2">
      <c r="A2006" s="24" t="s">
        <v>8196</v>
      </c>
      <c r="B2006" s="24" t="s">
        <v>8197</v>
      </c>
    </row>
    <row r="2007" spans="1:2">
      <c r="A2007" s="24" t="s">
        <v>8198</v>
      </c>
      <c r="B2007" s="24" t="s">
        <v>8199</v>
      </c>
    </row>
    <row r="2008" spans="1:2">
      <c r="A2008" s="24" t="s">
        <v>8200</v>
      </c>
      <c r="B2008" s="24" t="s">
        <v>6594</v>
      </c>
    </row>
    <row r="2009" spans="1:2">
      <c r="A2009" s="24" t="s">
        <v>8201</v>
      </c>
      <c r="B2009" s="24" t="s">
        <v>8202</v>
      </c>
    </row>
    <row r="2010" spans="1:2">
      <c r="A2010" s="24" t="s">
        <v>8203</v>
      </c>
      <c r="B2010" s="24" t="s">
        <v>5361</v>
      </c>
    </row>
    <row r="2011" spans="1:2">
      <c r="A2011" s="24" t="s">
        <v>8204</v>
      </c>
      <c r="B2011" s="24" t="s">
        <v>8205</v>
      </c>
    </row>
    <row r="2012" spans="1:2">
      <c r="A2012" s="24" t="s">
        <v>8206</v>
      </c>
      <c r="B2012" s="24" t="s">
        <v>8207</v>
      </c>
    </row>
    <row r="2013" spans="1:2">
      <c r="A2013" s="24" t="s">
        <v>8208</v>
      </c>
      <c r="B2013" s="24" t="s">
        <v>8209</v>
      </c>
    </row>
    <row r="2014" spans="1:2">
      <c r="A2014" s="24" t="s">
        <v>8210</v>
      </c>
      <c r="B2014" s="24" t="s">
        <v>5404</v>
      </c>
    </row>
    <row r="2015" spans="1:2">
      <c r="A2015" s="24" t="s">
        <v>8211</v>
      </c>
      <c r="B2015" s="24" t="s">
        <v>8212</v>
      </c>
    </row>
    <row r="2016" spans="1:2">
      <c r="A2016" s="24" t="s">
        <v>8213</v>
      </c>
      <c r="B2016" s="24" t="s">
        <v>4677</v>
      </c>
    </row>
    <row r="2017" spans="1:2">
      <c r="A2017" s="24" t="s">
        <v>8214</v>
      </c>
      <c r="B2017" s="24" t="s">
        <v>8215</v>
      </c>
    </row>
    <row r="2018" spans="1:2">
      <c r="A2018" s="24" t="s">
        <v>8216</v>
      </c>
      <c r="B2018" s="24" t="s">
        <v>8217</v>
      </c>
    </row>
    <row r="2019" spans="1:2">
      <c r="A2019" s="24" t="s">
        <v>8218</v>
      </c>
      <c r="B2019" s="24" t="s">
        <v>8219</v>
      </c>
    </row>
    <row r="2020" spans="1:2">
      <c r="A2020" s="24" t="s">
        <v>8220</v>
      </c>
      <c r="B2020" s="24" t="s">
        <v>8221</v>
      </c>
    </row>
    <row r="2021" spans="1:2">
      <c r="A2021" s="24" t="s">
        <v>8222</v>
      </c>
      <c r="B2021" s="24" t="s">
        <v>8223</v>
      </c>
    </row>
    <row r="2022" spans="1:2">
      <c r="A2022" s="24" t="s">
        <v>8224</v>
      </c>
      <c r="B2022" s="24" t="s">
        <v>8225</v>
      </c>
    </row>
    <row r="2023" spans="1:2">
      <c r="A2023" s="24" t="s">
        <v>8226</v>
      </c>
      <c r="B2023" s="24" t="s">
        <v>8227</v>
      </c>
    </row>
    <row r="2024" spans="1:2">
      <c r="A2024" s="24" t="s">
        <v>8228</v>
      </c>
      <c r="B2024" s="24" t="s">
        <v>8229</v>
      </c>
    </row>
    <row r="2025" spans="1:2">
      <c r="A2025" s="24" t="s">
        <v>8230</v>
      </c>
      <c r="B2025" s="24" t="s">
        <v>8231</v>
      </c>
    </row>
    <row r="2026" spans="1:2">
      <c r="A2026" s="24" t="s">
        <v>8232</v>
      </c>
      <c r="B2026" s="24" t="s">
        <v>8233</v>
      </c>
    </row>
    <row r="2027" spans="1:2">
      <c r="A2027" s="24" t="s">
        <v>8234</v>
      </c>
      <c r="B2027" s="24" t="s">
        <v>8235</v>
      </c>
    </row>
    <row r="2028" spans="1:2">
      <c r="A2028" s="24" t="s">
        <v>8236</v>
      </c>
      <c r="B2028" s="24" t="s">
        <v>8237</v>
      </c>
    </row>
    <row r="2029" spans="1:2">
      <c r="A2029" s="24" t="s">
        <v>8238</v>
      </c>
      <c r="B2029" s="24" t="s">
        <v>8239</v>
      </c>
    </row>
    <row r="2030" spans="1:2">
      <c r="A2030" s="24" t="s">
        <v>8240</v>
      </c>
      <c r="B2030" s="24" t="s">
        <v>8241</v>
      </c>
    </row>
    <row r="2031" spans="1:2">
      <c r="A2031" s="24" t="s">
        <v>8242</v>
      </c>
      <c r="B2031" s="24" t="s">
        <v>8243</v>
      </c>
    </row>
    <row r="2032" spans="1:2">
      <c r="A2032" s="24" t="s">
        <v>8244</v>
      </c>
      <c r="B2032" s="24" t="s">
        <v>8245</v>
      </c>
    </row>
    <row r="2033" spans="1:2">
      <c r="A2033" s="24" t="s">
        <v>8246</v>
      </c>
      <c r="B2033" s="24" t="s">
        <v>8247</v>
      </c>
    </row>
    <row r="2034" spans="1:2">
      <c r="A2034" s="24" t="s">
        <v>8248</v>
      </c>
      <c r="B2034" s="24" t="s">
        <v>8249</v>
      </c>
    </row>
    <row r="2035" spans="1:2">
      <c r="A2035" s="24" t="s">
        <v>8250</v>
      </c>
      <c r="B2035" s="24" t="s">
        <v>8251</v>
      </c>
    </row>
    <row r="2036" spans="1:2">
      <c r="A2036" s="24" t="s">
        <v>8252</v>
      </c>
      <c r="B2036" s="24" t="s">
        <v>8253</v>
      </c>
    </row>
    <row r="2037" spans="1:2">
      <c r="A2037" s="24" t="s">
        <v>8254</v>
      </c>
      <c r="B2037" s="24" t="s">
        <v>8255</v>
      </c>
    </row>
    <row r="2038" spans="1:2">
      <c r="A2038" s="24" t="s">
        <v>8256</v>
      </c>
      <c r="B2038" s="24" t="s">
        <v>8257</v>
      </c>
    </row>
    <row r="2039" spans="1:2">
      <c r="A2039" s="24" t="s">
        <v>8258</v>
      </c>
      <c r="B2039" s="24" t="s">
        <v>8259</v>
      </c>
    </row>
    <row r="2040" spans="1:2">
      <c r="A2040" s="24" t="s">
        <v>8260</v>
      </c>
      <c r="B2040" s="24" t="s">
        <v>8261</v>
      </c>
    </row>
    <row r="2041" spans="1:2">
      <c r="A2041" s="24" t="s">
        <v>8262</v>
      </c>
      <c r="B2041" s="24" t="s">
        <v>8263</v>
      </c>
    </row>
    <row r="2042" spans="1:2">
      <c r="A2042" s="24" t="s">
        <v>8264</v>
      </c>
      <c r="B2042" s="24" t="s">
        <v>8265</v>
      </c>
    </row>
    <row r="2043" spans="1:2">
      <c r="A2043" s="24" t="s">
        <v>8266</v>
      </c>
      <c r="B2043" s="24" t="s">
        <v>8267</v>
      </c>
    </row>
    <row r="2044" spans="1:2">
      <c r="A2044" s="24" t="s">
        <v>8268</v>
      </c>
      <c r="B2044" s="24" t="s">
        <v>8269</v>
      </c>
    </row>
    <row r="2045" spans="1:2">
      <c r="A2045" s="24" t="s">
        <v>8270</v>
      </c>
      <c r="B2045" s="24" t="s">
        <v>6588</v>
      </c>
    </row>
    <row r="2046" spans="1:2">
      <c r="A2046" s="24" t="s">
        <v>8271</v>
      </c>
      <c r="B2046" s="24" t="s">
        <v>8272</v>
      </c>
    </row>
    <row r="2047" spans="1:2">
      <c r="A2047" s="24" t="s">
        <v>8273</v>
      </c>
      <c r="B2047" s="24" t="s">
        <v>8274</v>
      </c>
    </row>
    <row r="2048" spans="1:2" ht="31.5">
      <c r="A2048" s="24" t="s">
        <v>8275</v>
      </c>
      <c r="B2048" s="24" t="s">
        <v>8276</v>
      </c>
    </row>
    <row r="2049" spans="1:2">
      <c r="A2049" s="24" t="s">
        <v>8277</v>
      </c>
      <c r="B2049" s="24" t="s">
        <v>8278</v>
      </c>
    </row>
    <row r="2050" spans="1:2">
      <c r="A2050" s="24" t="s">
        <v>8279</v>
      </c>
      <c r="B2050" s="24" t="s">
        <v>8280</v>
      </c>
    </row>
    <row r="2051" spans="1:2">
      <c r="A2051" s="24" t="s">
        <v>8281</v>
      </c>
      <c r="B2051" s="24" t="s">
        <v>8282</v>
      </c>
    </row>
    <row r="2052" spans="1:2">
      <c r="A2052" s="24" t="s">
        <v>8283</v>
      </c>
      <c r="B2052" s="24" t="s">
        <v>8284</v>
      </c>
    </row>
    <row r="2053" spans="1:2">
      <c r="A2053" s="24" t="s">
        <v>8285</v>
      </c>
      <c r="B2053" s="24" t="s">
        <v>8286</v>
      </c>
    </row>
    <row r="2054" spans="1:2">
      <c r="A2054" s="24" t="s">
        <v>8287</v>
      </c>
      <c r="B2054" s="24" t="s">
        <v>8288</v>
      </c>
    </row>
    <row r="2055" spans="1:2">
      <c r="A2055" s="24" t="s">
        <v>8289</v>
      </c>
      <c r="B2055" s="24" t="s">
        <v>8290</v>
      </c>
    </row>
    <row r="2056" spans="1:2">
      <c r="A2056" s="24" t="s">
        <v>8291</v>
      </c>
      <c r="B2056" s="24" t="s">
        <v>8292</v>
      </c>
    </row>
    <row r="2057" spans="1:2">
      <c r="A2057" s="24" t="s">
        <v>8293</v>
      </c>
      <c r="B2057" s="24" t="s">
        <v>8294</v>
      </c>
    </row>
    <row r="2058" spans="1:2">
      <c r="A2058" s="24" t="s">
        <v>8295</v>
      </c>
      <c r="B2058" s="24" t="s">
        <v>8296</v>
      </c>
    </row>
    <row r="2059" spans="1:2">
      <c r="A2059" s="24" t="s">
        <v>8297</v>
      </c>
      <c r="B2059" s="24" t="s">
        <v>8298</v>
      </c>
    </row>
    <row r="2060" spans="1:2">
      <c r="A2060" s="24" t="s">
        <v>8299</v>
      </c>
      <c r="B2060" s="24" t="s">
        <v>8300</v>
      </c>
    </row>
    <row r="2061" spans="1:2">
      <c r="A2061" s="24" t="s">
        <v>8301</v>
      </c>
      <c r="B2061" s="24" t="s">
        <v>8302</v>
      </c>
    </row>
    <row r="2062" spans="1:2">
      <c r="A2062" s="24" t="s">
        <v>8303</v>
      </c>
      <c r="B2062" s="24" t="s">
        <v>8304</v>
      </c>
    </row>
    <row r="2063" spans="1:2">
      <c r="A2063" s="24" t="s">
        <v>8305</v>
      </c>
      <c r="B2063" s="24" t="s">
        <v>8306</v>
      </c>
    </row>
    <row r="2064" spans="1:2">
      <c r="A2064" s="24" t="s">
        <v>8307</v>
      </c>
      <c r="B2064" s="24" t="s">
        <v>8308</v>
      </c>
    </row>
    <row r="2065" spans="1:2">
      <c r="A2065" s="24" t="s">
        <v>8309</v>
      </c>
      <c r="B2065" s="24" t="s">
        <v>8310</v>
      </c>
    </row>
    <row r="2066" spans="1:2">
      <c r="A2066" s="24" t="s">
        <v>8311</v>
      </c>
      <c r="B2066" s="24" t="s">
        <v>8312</v>
      </c>
    </row>
    <row r="2067" spans="1:2">
      <c r="A2067" s="24" t="s">
        <v>8313</v>
      </c>
      <c r="B2067" s="24" t="s">
        <v>8314</v>
      </c>
    </row>
    <row r="2068" spans="1:2">
      <c r="A2068" s="24" t="s">
        <v>8315</v>
      </c>
      <c r="B2068" s="24" t="s">
        <v>6103</v>
      </c>
    </row>
    <row r="2069" spans="1:2">
      <c r="A2069" s="24" t="s">
        <v>8316</v>
      </c>
      <c r="B2069" s="24" t="s">
        <v>8317</v>
      </c>
    </row>
    <row r="2070" spans="1:2">
      <c r="A2070" s="24" t="s">
        <v>8318</v>
      </c>
      <c r="B2070" s="24" t="s">
        <v>8319</v>
      </c>
    </row>
    <row r="2071" spans="1:2">
      <c r="A2071" s="24" t="s">
        <v>8320</v>
      </c>
      <c r="B2071" s="24" t="s">
        <v>8321</v>
      </c>
    </row>
    <row r="2072" spans="1:2">
      <c r="A2072" s="24" t="s">
        <v>8322</v>
      </c>
      <c r="B2072" s="24" t="s">
        <v>8323</v>
      </c>
    </row>
    <row r="2073" spans="1:2">
      <c r="A2073" s="24" t="s">
        <v>8324</v>
      </c>
      <c r="B2073" s="24" t="s">
        <v>8325</v>
      </c>
    </row>
    <row r="2074" spans="1:2">
      <c r="A2074" s="24" t="s">
        <v>8326</v>
      </c>
      <c r="B2074" s="24" t="s">
        <v>8327</v>
      </c>
    </row>
    <row r="2075" spans="1:2">
      <c r="A2075" s="24" t="s">
        <v>8328</v>
      </c>
      <c r="B2075" s="24" t="s">
        <v>8329</v>
      </c>
    </row>
    <row r="2076" spans="1:2">
      <c r="A2076" s="24" t="s">
        <v>8330</v>
      </c>
      <c r="B2076" s="24" t="s">
        <v>8331</v>
      </c>
    </row>
    <row r="2077" spans="1:2">
      <c r="A2077" s="24" t="s">
        <v>8332</v>
      </c>
      <c r="B2077" s="24" t="s">
        <v>8333</v>
      </c>
    </row>
    <row r="2078" spans="1:2">
      <c r="A2078" s="24" t="s">
        <v>8334</v>
      </c>
      <c r="B2078" s="24" t="s">
        <v>8335</v>
      </c>
    </row>
    <row r="2079" spans="1:2">
      <c r="A2079" s="24" t="s">
        <v>8336</v>
      </c>
      <c r="B2079" s="24" t="s">
        <v>8337</v>
      </c>
    </row>
    <row r="2080" spans="1:2">
      <c r="A2080" s="24" t="s">
        <v>8338</v>
      </c>
      <c r="B2080" s="24" t="s">
        <v>8339</v>
      </c>
    </row>
    <row r="2081" spans="1:2">
      <c r="A2081" s="24" t="s">
        <v>8340</v>
      </c>
      <c r="B2081" s="24" t="s">
        <v>8341</v>
      </c>
    </row>
    <row r="2082" spans="1:2">
      <c r="A2082" s="24" t="s">
        <v>8342</v>
      </c>
      <c r="B2082" s="24" t="s">
        <v>8343</v>
      </c>
    </row>
    <row r="2083" spans="1:2">
      <c r="A2083" s="24" t="s">
        <v>8344</v>
      </c>
      <c r="B2083" s="24" t="s">
        <v>8345</v>
      </c>
    </row>
    <row r="2084" spans="1:2">
      <c r="A2084" s="24" t="s">
        <v>8346</v>
      </c>
      <c r="B2084" s="24" t="s">
        <v>8347</v>
      </c>
    </row>
    <row r="2085" spans="1:2">
      <c r="A2085" s="24" t="s">
        <v>8348</v>
      </c>
      <c r="B2085" s="24" t="s">
        <v>8349</v>
      </c>
    </row>
    <row r="2086" spans="1:2">
      <c r="A2086" s="24" t="s">
        <v>8350</v>
      </c>
      <c r="B2086" s="24" t="s">
        <v>8351</v>
      </c>
    </row>
    <row r="2087" spans="1:2">
      <c r="A2087" s="24" t="s">
        <v>8352</v>
      </c>
      <c r="B2087" s="24" t="s">
        <v>5337</v>
      </c>
    </row>
    <row r="2088" spans="1:2">
      <c r="A2088" s="24" t="s">
        <v>8353</v>
      </c>
      <c r="B2088" s="24" t="s">
        <v>8354</v>
      </c>
    </row>
    <row r="2089" spans="1:2">
      <c r="A2089" s="24" t="s">
        <v>8355</v>
      </c>
      <c r="B2089" s="24" t="s">
        <v>8356</v>
      </c>
    </row>
    <row r="2090" spans="1:2">
      <c r="A2090" s="24" t="s">
        <v>8357</v>
      </c>
      <c r="B2090" s="24" t="s">
        <v>8358</v>
      </c>
    </row>
    <row r="2091" spans="1:2">
      <c r="A2091" s="24" t="s">
        <v>8359</v>
      </c>
      <c r="B2091" s="24" t="s">
        <v>8360</v>
      </c>
    </row>
    <row r="2092" spans="1:2">
      <c r="A2092" s="24" t="s">
        <v>8361</v>
      </c>
      <c r="B2092" s="24" t="s">
        <v>8362</v>
      </c>
    </row>
    <row r="2093" spans="1:2">
      <c r="A2093" s="24" t="s">
        <v>8363</v>
      </c>
      <c r="B2093" s="24" t="s">
        <v>8364</v>
      </c>
    </row>
    <row r="2094" spans="1:2">
      <c r="A2094" s="24" t="s">
        <v>8365</v>
      </c>
      <c r="B2094" s="24" t="s">
        <v>8366</v>
      </c>
    </row>
    <row r="2095" spans="1:2">
      <c r="A2095" s="24" t="s">
        <v>8367</v>
      </c>
      <c r="B2095" s="24" t="s">
        <v>8368</v>
      </c>
    </row>
    <row r="2096" spans="1:2">
      <c r="A2096" s="24" t="s">
        <v>8369</v>
      </c>
      <c r="B2096" s="24" t="s">
        <v>8370</v>
      </c>
    </row>
    <row r="2097" spans="1:2">
      <c r="A2097" s="24" t="s">
        <v>8371</v>
      </c>
      <c r="B2097" s="24" t="s">
        <v>8372</v>
      </c>
    </row>
    <row r="2098" spans="1:2">
      <c r="A2098" s="24" t="s">
        <v>8373</v>
      </c>
      <c r="B2098" s="24" t="s">
        <v>8374</v>
      </c>
    </row>
    <row r="2099" spans="1:2">
      <c r="A2099" s="24" t="s">
        <v>8375</v>
      </c>
      <c r="B2099" s="24" t="s">
        <v>8376</v>
      </c>
    </row>
    <row r="2100" spans="1:2">
      <c r="A2100" s="24" t="s">
        <v>8377</v>
      </c>
      <c r="B2100" s="24" t="s">
        <v>8378</v>
      </c>
    </row>
    <row r="2101" spans="1:2">
      <c r="A2101" s="24" t="s">
        <v>8379</v>
      </c>
      <c r="B2101" s="24" t="s">
        <v>8380</v>
      </c>
    </row>
    <row r="2102" spans="1:2">
      <c r="A2102" s="24" t="s">
        <v>8381</v>
      </c>
      <c r="B2102" s="24" t="s">
        <v>8382</v>
      </c>
    </row>
    <row r="2103" spans="1:2">
      <c r="A2103" s="24" t="s">
        <v>8383</v>
      </c>
      <c r="B2103" s="24" t="s">
        <v>8384</v>
      </c>
    </row>
    <row r="2104" spans="1:2">
      <c r="A2104" s="24" t="s">
        <v>8385</v>
      </c>
      <c r="B2104" s="24" t="s">
        <v>8386</v>
      </c>
    </row>
    <row r="2105" spans="1:2">
      <c r="A2105" s="24" t="s">
        <v>8387</v>
      </c>
      <c r="B2105" s="24" t="s">
        <v>8388</v>
      </c>
    </row>
    <row r="2106" spans="1:2">
      <c r="A2106" s="24" t="s">
        <v>8389</v>
      </c>
      <c r="B2106" s="24" t="s">
        <v>8390</v>
      </c>
    </row>
    <row r="2107" spans="1:2">
      <c r="A2107" s="24" t="s">
        <v>8391</v>
      </c>
      <c r="B2107" s="24" t="s">
        <v>8392</v>
      </c>
    </row>
    <row r="2108" spans="1:2">
      <c r="A2108" s="24" t="s">
        <v>8393</v>
      </c>
      <c r="B2108" s="24" t="s">
        <v>8394</v>
      </c>
    </row>
    <row r="2109" spans="1:2">
      <c r="A2109" s="24" t="s">
        <v>8395</v>
      </c>
      <c r="B2109" s="24" t="s">
        <v>8396</v>
      </c>
    </row>
    <row r="2110" spans="1:2">
      <c r="A2110" s="24" t="s">
        <v>8397</v>
      </c>
      <c r="B2110" s="24" t="s">
        <v>8398</v>
      </c>
    </row>
    <row r="2111" spans="1:2">
      <c r="A2111" s="24" t="s">
        <v>8399</v>
      </c>
      <c r="B2111" s="24" t="s">
        <v>8400</v>
      </c>
    </row>
    <row r="2112" spans="1:2">
      <c r="A2112" s="24" t="s">
        <v>8401</v>
      </c>
      <c r="B2112" s="24" t="s">
        <v>8402</v>
      </c>
    </row>
    <row r="2113" spans="1:2">
      <c r="A2113" s="24" t="s">
        <v>8403</v>
      </c>
      <c r="B2113" s="24" t="s">
        <v>8404</v>
      </c>
    </row>
    <row r="2114" spans="1:2">
      <c r="A2114" s="24" t="s">
        <v>8405</v>
      </c>
      <c r="B2114" s="24" t="s">
        <v>5186</v>
      </c>
    </row>
    <row r="2115" spans="1:2">
      <c r="A2115" s="24" t="s">
        <v>8406</v>
      </c>
      <c r="B2115" s="24" t="s">
        <v>8407</v>
      </c>
    </row>
    <row r="2116" spans="1:2">
      <c r="A2116" s="24" t="s">
        <v>8408</v>
      </c>
      <c r="B2116" s="24" t="s">
        <v>8409</v>
      </c>
    </row>
    <row r="2117" spans="1:2">
      <c r="A2117" s="24" t="s">
        <v>8410</v>
      </c>
      <c r="B2117" s="24" t="s">
        <v>8411</v>
      </c>
    </row>
    <row r="2118" spans="1:2">
      <c r="A2118" s="24" t="s">
        <v>8412</v>
      </c>
      <c r="B2118" s="24" t="s">
        <v>8413</v>
      </c>
    </row>
    <row r="2119" spans="1:2">
      <c r="A2119" s="24" t="s">
        <v>8414</v>
      </c>
      <c r="B2119" s="24" t="s">
        <v>4791</v>
      </c>
    </row>
    <row r="2120" spans="1:2">
      <c r="A2120" s="24" t="s">
        <v>8415</v>
      </c>
      <c r="B2120" s="24" t="s">
        <v>8416</v>
      </c>
    </row>
    <row r="2121" spans="1:2">
      <c r="A2121" s="24" t="s">
        <v>8417</v>
      </c>
      <c r="B2121" s="24" t="s">
        <v>8418</v>
      </c>
    </row>
    <row r="2122" spans="1:2">
      <c r="A2122" s="24" t="s">
        <v>8419</v>
      </c>
      <c r="B2122" s="24" t="s">
        <v>8420</v>
      </c>
    </row>
    <row r="2123" spans="1:2">
      <c r="A2123" s="24" t="s">
        <v>8421</v>
      </c>
      <c r="B2123" s="24" t="s">
        <v>8422</v>
      </c>
    </row>
    <row r="2124" spans="1:2">
      <c r="A2124" s="24" t="s">
        <v>8423</v>
      </c>
      <c r="B2124" s="24" t="s">
        <v>8424</v>
      </c>
    </row>
    <row r="2125" spans="1:2">
      <c r="A2125" s="24" t="s">
        <v>8425</v>
      </c>
      <c r="B2125" s="24" t="s">
        <v>8426</v>
      </c>
    </row>
    <row r="2126" spans="1:2">
      <c r="A2126" s="24" t="s">
        <v>8427</v>
      </c>
      <c r="B2126" s="24" t="s">
        <v>8428</v>
      </c>
    </row>
    <row r="2127" spans="1:2">
      <c r="A2127" s="24" t="s">
        <v>8429</v>
      </c>
      <c r="B2127" s="24" t="s">
        <v>8430</v>
      </c>
    </row>
    <row r="2128" spans="1:2">
      <c r="A2128" s="24" t="s">
        <v>8431</v>
      </c>
      <c r="B2128" s="24" t="s">
        <v>8432</v>
      </c>
    </row>
    <row r="2129" spans="1:2">
      <c r="A2129" s="24" t="s">
        <v>8433</v>
      </c>
      <c r="B2129" s="24" t="s">
        <v>8434</v>
      </c>
    </row>
    <row r="2130" spans="1:2" ht="31.5">
      <c r="A2130" s="24" t="s">
        <v>8435</v>
      </c>
      <c r="B2130" s="24" t="s">
        <v>7961</v>
      </c>
    </row>
    <row r="2131" spans="1:2">
      <c r="A2131" s="24" t="s">
        <v>8436</v>
      </c>
      <c r="B2131" s="24" t="s">
        <v>8437</v>
      </c>
    </row>
    <row r="2132" spans="1:2">
      <c r="A2132" s="24" t="s">
        <v>8438</v>
      </c>
      <c r="B2132" s="24" t="s">
        <v>8439</v>
      </c>
    </row>
    <row r="2133" spans="1:2">
      <c r="A2133" s="24" t="s">
        <v>8440</v>
      </c>
      <c r="B2133" s="24" t="s">
        <v>8441</v>
      </c>
    </row>
    <row r="2134" spans="1:2">
      <c r="A2134" s="24" t="s">
        <v>8442</v>
      </c>
      <c r="B2134" s="24" t="s">
        <v>8443</v>
      </c>
    </row>
    <row r="2135" spans="1:2">
      <c r="A2135" s="24" t="s">
        <v>8444</v>
      </c>
      <c r="B2135" s="24" t="s">
        <v>8445</v>
      </c>
    </row>
    <row r="2136" spans="1:2">
      <c r="A2136" s="24" t="s">
        <v>8446</v>
      </c>
      <c r="B2136" s="24" t="s">
        <v>8447</v>
      </c>
    </row>
    <row r="2137" spans="1:2">
      <c r="A2137" s="24" t="s">
        <v>8448</v>
      </c>
      <c r="B2137" s="24" t="s">
        <v>8449</v>
      </c>
    </row>
    <row r="2138" spans="1:2">
      <c r="A2138" s="24" t="s">
        <v>8450</v>
      </c>
      <c r="B2138" s="24" t="s">
        <v>8451</v>
      </c>
    </row>
    <row r="2139" spans="1:2">
      <c r="A2139" s="24" t="s">
        <v>8452</v>
      </c>
      <c r="B2139" s="24" t="s">
        <v>8453</v>
      </c>
    </row>
    <row r="2140" spans="1:2">
      <c r="A2140" s="24" t="s">
        <v>8454</v>
      </c>
      <c r="B2140" s="24" t="s">
        <v>8455</v>
      </c>
    </row>
    <row r="2141" spans="1:2">
      <c r="A2141" s="24" t="s">
        <v>237</v>
      </c>
      <c r="B2141" s="24" t="s">
        <v>8456</v>
      </c>
    </row>
    <row r="2142" spans="1:2">
      <c r="A2142" s="24" t="s">
        <v>8457</v>
      </c>
      <c r="B2142" s="24" t="s">
        <v>8458</v>
      </c>
    </row>
    <row r="2143" spans="1:2" ht="31.5">
      <c r="A2143" s="24" t="s">
        <v>8459</v>
      </c>
      <c r="B2143" s="24" t="s">
        <v>8460</v>
      </c>
    </row>
    <row r="2144" spans="1:2" ht="31.5">
      <c r="A2144" s="24" t="s">
        <v>8461</v>
      </c>
      <c r="B2144" s="24" t="s">
        <v>8462</v>
      </c>
    </row>
    <row r="2145" spans="1:2">
      <c r="A2145" s="24" t="s">
        <v>8463</v>
      </c>
      <c r="B2145" s="24" t="s">
        <v>8464</v>
      </c>
    </row>
    <row r="2146" spans="1:2">
      <c r="A2146" s="24" t="s">
        <v>8465</v>
      </c>
      <c r="B2146" s="24" t="s">
        <v>8466</v>
      </c>
    </row>
    <row r="2147" spans="1:2">
      <c r="A2147" s="24" t="s">
        <v>8467</v>
      </c>
      <c r="B2147" s="24" t="s">
        <v>8468</v>
      </c>
    </row>
    <row r="2148" spans="1:2">
      <c r="A2148" s="24" t="s">
        <v>8469</v>
      </c>
      <c r="B2148" s="24" t="s">
        <v>8470</v>
      </c>
    </row>
    <row r="2149" spans="1:2">
      <c r="A2149" s="24" t="s">
        <v>8471</v>
      </c>
      <c r="B2149" s="24" t="s">
        <v>8472</v>
      </c>
    </row>
    <row r="2150" spans="1:2">
      <c r="A2150" s="24" t="s">
        <v>8473</v>
      </c>
      <c r="B2150" s="24" t="s">
        <v>8474</v>
      </c>
    </row>
    <row r="2151" spans="1:2">
      <c r="A2151" s="24" t="s">
        <v>8475</v>
      </c>
      <c r="B2151" s="24" t="s">
        <v>8476</v>
      </c>
    </row>
    <row r="2152" spans="1:2">
      <c r="A2152" s="24" t="s">
        <v>8477</v>
      </c>
      <c r="B2152" s="24" t="s">
        <v>8478</v>
      </c>
    </row>
    <row r="2153" spans="1:2">
      <c r="A2153" s="24" t="s">
        <v>8479</v>
      </c>
      <c r="B2153" s="24" t="s">
        <v>8480</v>
      </c>
    </row>
    <row r="2154" spans="1:2">
      <c r="A2154" s="24" t="s">
        <v>8481</v>
      </c>
      <c r="B2154" s="24" t="s">
        <v>8482</v>
      </c>
    </row>
    <row r="2155" spans="1:2">
      <c r="A2155" s="24" t="s">
        <v>8483</v>
      </c>
      <c r="B2155" s="24" t="s">
        <v>8484</v>
      </c>
    </row>
    <row r="2156" spans="1:2">
      <c r="A2156" s="24" t="s">
        <v>8485</v>
      </c>
      <c r="B2156" s="24" t="s">
        <v>8486</v>
      </c>
    </row>
    <row r="2157" spans="1:2">
      <c r="A2157" s="24" t="s">
        <v>363</v>
      </c>
      <c r="B2157" s="24" t="s">
        <v>8487</v>
      </c>
    </row>
    <row r="2158" spans="1:2">
      <c r="A2158" s="24" t="s">
        <v>8488</v>
      </c>
      <c r="B2158" s="24" t="s">
        <v>8489</v>
      </c>
    </row>
    <row r="2159" spans="1:2">
      <c r="A2159" s="24" t="s">
        <v>8490</v>
      </c>
      <c r="B2159" s="24" t="s">
        <v>8491</v>
      </c>
    </row>
    <row r="2160" spans="1:2">
      <c r="A2160" s="24" t="s">
        <v>365</v>
      </c>
      <c r="B2160" s="24" t="s">
        <v>8492</v>
      </c>
    </row>
    <row r="2161" spans="1:2">
      <c r="A2161" s="24" t="s">
        <v>8493</v>
      </c>
      <c r="B2161" s="24" t="s">
        <v>8494</v>
      </c>
    </row>
    <row r="2162" spans="1:2">
      <c r="A2162" s="24" t="s">
        <v>8495</v>
      </c>
      <c r="B2162" s="24" t="s">
        <v>8496</v>
      </c>
    </row>
    <row r="2163" spans="1:2">
      <c r="A2163" s="24" t="s">
        <v>8497</v>
      </c>
      <c r="B2163" s="24" t="s">
        <v>8498</v>
      </c>
    </row>
    <row r="2164" spans="1:2">
      <c r="A2164" s="24" t="s">
        <v>8499</v>
      </c>
      <c r="B2164" s="24" t="s">
        <v>8500</v>
      </c>
    </row>
    <row r="2165" spans="1:2">
      <c r="A2165" s="24" t="s">
        <v>8501</v>
      </c>
      <c r="B2165" s="24" t="s">
        <v>8502</v>
      </c>
    </row>
    <row r="2166" spans="1:2">
      <c r="A2166" s="24" t="s">
        <v>8503</v>
      </c>
      <c r="B2166" s="24" t="s">
        <v>8504</v>
      </c>
    </row>
    <row r="2167" spans="1:2" ht="31.5">
      <c r="A2167" s="24" t="s">
        <v>8505</v>
      </c>
      <c r="B2167" s="24" t="s">
        <v>8506</v>
      </c>
    </row>
    <row r="2168" spans="1:2">
      <c r="A2168" s="24" t="s">
        <v>8507</v>
      </c>
      <c r="B2168" s="24" t="s">
        <v>8508</v>
      </c>
    </row>
    <row r="2169" spans="1:2">
      <c r="A2169" s="24" t="s">
        <v>8509</v>
      </c>
      <c r="B2169" s="24" t="s">
        <v>8510</v>
      </c>
    </row>
    <row r="2170" spans="1:2">
      <c r="A2170" s="24" t="s">
        <v>8511</v>
      </c>
      <c r="B2170" s="24" t="s">
        <v>8512</v>
      </c>
    </row>
    <row r="2171" spans="1:2">
      <c r="A2171" s="24" t="s">
        <v>8513</v>
      </c>
      <c r="B2171" s="24" t="s">
        <v>8514</v>
      </c>
    </row>
    <row r="2172" spans="1:2">
      <c r="A2172" s="24" t="s">
        <v>8515</v>
      </c>
      <c r="B2172" s="24" t="s">
        <v>8516</v>
      </c>
    </row>
    <row r="2173" spans="1:2">
      <c r="A2173" s="24" t="s">
        <v>8517</v>
      </c>
      <c r="B2173" s="24" t="s">
        <v>8518</v>
      </c>
    </row>
    <row r="2174" spans="1:2">
      <c r="A2174" s="24" t="s">
        <v>8519</v>
      </c>
      <c r="B2174" s="24" t="s">
        <v>8520</v>
      </c>
    </row>
    <row r="2175" spans="1:2">
      <c r="A2175" s="24" t="s">
        <v>8521</v>
      </c>
      <c r="B2175" s="24" t="s">
        <v>8522</v>
      </c>
    </row>
    <row r="2176" spans="1:2">
      <c r="A2176" s="24" t="s">
        <v>8523</v>
      </c>
      <c r="B2176" s="24" t="s">
        <v>8524</v>
      </c>
    </row>
    <row r="2177" spans="1:2">
      <c r="A2177" s="24" t="s">
        <v>8525</v>
      </c>
      <c r="B2177" s="24" t="s">
        <v>8526</v>
      </c>
    </row>
    <row r="2178" spans="1:2">
      <c r="A2178" s="24" t="s">
        <v>8527</v>
      </c>
      <c r="B2178" s="24" t="s">
        <v>8528</v>
      </c>
    </row>
    <row r="2179" spans="1:2">
      <c r="A2179" s="24" t="s">
        <v>8529</v>
      </c>
      <c r="B2179" s="24" t="s">
        <v>8530</v>
      </c>
    </row>
    <row r="2180" spans="1:2">
      <c r="A2180" s="24" t="s">
        <v>8531</v>
      </c>
      <c r="B2180" s="24" t="s">
        <v>8532</v>
      </c>
    </row>
    <row r="2181" spans="1:2">
      <c r="A2181" s="24" t="s">
        <v>8533</v>
      </c>
      <c r="B2181" s="24" t="s">
        <v>8534</v>
      </c>
    </row>
    <row r="2182" spans="1:2">
      <c r="A2182" s="24" t="s">
        <v>8535</v>
      </c>
      <c r="B2182" s="24" t="s">
        <v>8502</v>
      </c>
    </row>
    <row r="2183" spans="1:2">
      <c r="A2183" s="24" t="s">
        <v>8536</v>
      </c>
      <c r="B2183" s="24" t="s">
        <v>8537</v>
      </c>
    </row>
    <row r="2184" spans="1:2">
      <c r="A2184" s="24" t="s">
        <v>8538</v>
      </c>
      <c r="B2184" s="24" t="s">
        <v>8539</v>
      </c>
    </row>
    <row r="2185" spans="1:2">
      <c r="A2185" s="24" t="s">
        <v>8540</v>
      </c>
      <c r="B2185" s="24" t="s">
        <v>8541</v>
      </c>
    </row>
    <row r="2186" spans="1:2">
      <c r="A2186" s="24" t="s">
        <v>8542</v>
      </c>
      <c r="B2186" s="24" t="s">
        <v>8543</v>
      </c>
    </row>
    <row r="2187" spans="1:2">
      <c r="A2187" s="24" t="s">
        <v>8544</v>
      </c>
      <c r="B2187" s="24" t="s">
        <v>8545</v>
      </c>
    </row>
    <row r="2188" spans="1:2">
      <c r="A2188" s="24" t="s">
        <v>8546</v>
      </c>
      <c r="B2188" s="24" t="s">
        <v>8547</v>
      </c>
    </row>
    <row r="2189" spans="1:2">
      <c r="A2189" s="24" t="s">
        <v>8548</v>
      </c>
      <c r="B2189" s="24" t="s">
        <v>8549</v>
      </c>
    </row>
    <row r="2190" spans="1:2">
      <c r="A2190" s="24" t="s">
        <v>8550</v>
      </c>
      <c r="B2190" s="24" t="s">
        <v>8551</v>
      </c>
    </row>
    <row r="2191" spans="1:2">
      <c r="A2191" s="24" t="s">
        <v>8552</v>
      </c>
      <c r="B2191" s="24" t="s">
        <v>8553</v>
      </c>
    </row>
    <row r="2192" spans="1:2">
      <c r="A2192" s="24" t="s">
        <v>8554</v>
      </c>
      <c r="B2192" s="24" t="s">
        <v>8555</v>
      </c>
    </row>
    <row r="2193" spans="1:2">
      <c r="A2193" s="24" t="s">
        <v>8556</v>
      </c>
      <c r="B2193" s="24" t="s">
        <v>4416</v>
      </c>
    </row>
    <row r="2194" spans="1:2">
      <c r="A2194" s="24"/>
      <c r="B2194" s="24"/>
    </row>
    <row r="2195" spans="1:2">
      <c r="A2195" s="24" t="s">
        <v>8557</v>
      </c>
      <c r="B2195" s="24"/>
    </row>
    <row r="2196" spans="1:2">
      <c r="A2196" s="24"/>
      <c r="B2196" s="24"/>
    </row>
    <row r="2197" spans="1:2">
      <c r="A2197" s="24" t="s">
        <v>8558</v>
      </c>
      <c r="B2197" s="24" t="s">
        <v>8559</v>
      </c>
    </row>
    <row r="2198" spans="1:2">
      <c r="A2198" s="24" t="s">
        <v>8560</v>
      </c>
      <c r="B2198" s="24" t="s">
        <v>8561</v>
      </c>
    </row>
    <row r="2199" spans="1:2">
      <c r="A2199" s="24" t="s">
        <v>8562</v>
      </c>
      <c r="B2199" s="24" t="s">
        <v>8563</v>
      </c>
    </row>
    <row r="2200" spans="1:2">
      <c r="A2200" s="24" t="s">
        <v>8564</v>
      </c>
      <c r="B2200" s="24" t="s">
        <v>5063</v>
      </c>
    </row>
    <row r="2201" spans="1:2">
      <c r="A2201" s="24" t="s">
        <v>8565</v>
      </c>
      <c r="B2201" s="24" t="s">
        <v>8566</v>
      </c>
    </row>
    <row r="2202" spans="1:2">
      <c r="A2202" s="24" t="s">
        <v>8567</v>
      </c>
      <c r="B2202" s="24" t="s">
        <v>8568</v>
      </c>
    </row>
    <row r="2203" spans="1:2">
      <c r="A2203" s="24" t="s">
        <v>8569</v>
      </c>
      <c r="B2203" s="24" t="s">
        <v>8570</v>
      </c>
    </row>
    <row r="2204" spans="1:2">
      <c r="A2204" s="24" t="s">
        <v>8571</v>
      </c>
      <c r="B2204" s="24" t="s">
        <v>8572</v>
      </c>
    </row>
    <row r="2205" spans="1:2">
      <c r="A2205" s="24" t="s">
        <v>8573</v>
      </c>
      <c r="B2205" s="24" t="s">
        <v>8574</v>
      </c>
    </row>
    <row r="2206" spans="1:2">
      <c r="A2206" s="24" t="s">
        <v>8575</v>
      </c>
      <c r="B2206" s="24" t="s">
        <v>4453</v>
      </c>
    </row>
    <row r="2207" spans="1:2">
      <c r="A2207" s="24" t="s">
        <v>8576</v>
      </c>
      <c r="B2207" s="24" t="s">
        <v>5045</v>
      </c>
    </row>
    <row r="2208" spans="1:2">
      <c r="A2208" s="24" t="s">
        <v>8577</v>
      </c>
      <c r="B2208" s="24" t="s">
        <v>8578</v>
      </c>
    </row>
    <row r="2209" spans="1:2">
      <c r="A2209" s="24" t="s">
        <v>8579</v>
      </c>
      <c r="B2209" s="24" t="s">
        <v>8580</v>
      </c>
    </row>
    <row r="2210" spans="1:2">
      <c r="A2210" s="24" t="s">
        <v>8581</v>
      </c>
      <c r="B2210" s="24" t="s">
        <v>8582</v>
      </c>
    </row>
    <row r="2211" spans="1:2">
      <c r="A2211" s="24" t="s">
        <v>8583</v>
      </c>
      <c r="B2211" s="24" t="s">
        <v>8584</v>
      </c>
    </row>
    <row r="2212" spans="1:2">
      <c r="A2212" s="24" t="s">
        <v>8585</v>
      </c>
      <c r="B2212" s="24" t="s">
        <v>8586</v>
      </c>
    </row>
    <row r="2213" spans="1:2">
      <c r="A2213" s="24" t="s">
        <v>8587</v>
      </c>
      <c r="B2213" s="24" t="s">
        <v>8588</v>
      </c>
    </row>
    <row r="2214" spans="1:2">
      <c r="A2214" s="24" t="s">
        <v>8589</v>
      </c>
      <c r="B2214" s="24" t="s">
        <v>8590</v>
      </c>
    </row>
    <row r="2215" spans="1:2">
      <c r="A2215" s="24" t="s">
        <v>8591</v>
      </c>
      <c r="B2215" s="24" t="s">
        <v>8592</v>
      </c>
    </row>
    <row r="2216" spans="1:2">
      <c r="A2216" s="24" t="s">
        <v>8593</v>
      </c>
      <c r="B2216" s="24" t="s">
        <v>8594</v>
      </c>
    </row>
    <row r="2217" spans="1:2">
      <c r="A2217" s="24" t="s">
        <v>8595</v>
      </c>
      <c r="B2217" s="24" t="s">
        <v>4748</v>
      </c>
    </row>
    <row r="2218" spans="1:2">
      <c r="A2218" s="24" t="s">
        <v>8596</v>
      </c>
      <c r="B2218" s="24" t="s">
        <v>8597</v>
      </c>
    </row>
    <row r="2219" spans="1:2">
      <c r="A2219" s="24" t="s">
        <v>8598</v>
      </c>
      <c r="B2219" s="24" t="s">
        <v>8599</v>
      </c>
    </row>
    <row r="2220" spans="1:2">
      <c r="A2220" s="24" t="s">
        <v>8600</v>
      </c>
      <c r="B2220" s="24" t="s">
        <v>8601</v>
      </c>
    </row>
    <row r="2221" spans="1:2">
      <c r="A2221" s="24" t="s">
        <v>8602</v>
      </c>
      <c r="B2221" s="24" t="s">
        <v>8603</v>
      </c>
    </row>
    <row r="2222" spans="1:2">
      <c r="A2222" s="24" t="s">
        <v>8604</v>
      </c>
      <c r="B2222" s="24" t="s">
        <v>8605</v>
      </c>
    </row>
    <row r="2223" spans="1:2">
      <c r="A2223" s="24" t="s">
        <v>8606</v>
      </c>
      <c r="B2223" s="24" t="s">
        <v>8607</v>
      </c>
    </row>
    <row r="2224" spans="1:2">
      <c r="A2224" s="24" t="s">
        <v>8608</v>
      </c>
      <c r="B2224" s="24" t="s">
        <v>8609</v>
      </c>
    </row>
    <row r="2225" spans="1:2">
      <c r="A2225" s="24" t="s">
        <v>8610</v>
      </c>
      <c r="B2225" s="24" t="s">
        <v>6971</v>
      </c>
    </row>
    <row r="2226" spans="1:2">
      <c r="A2226" s="24" t="s">
        <v>8611</v>
      </c>
      <c r="B2226" s="24" t="s">
        <v>8612</v>
      </c>
    </row>
    <row r="2227" spans="1:2">
      <c r="A2227" s="24" t="s">
        <v>8613</v>
      </c>
      <c r="B2227" s="24" t="s">
        <v>8614</v>
      </c>
    </row>
    <row r="2228" spans="1:2">
      <c r="A2228" s="24" t="s">
        <v>8615</v>
      </c>
      <c r="B2228" s="24" t="s">
        <v>8616</v>
      </c>
    </row>
    <row r="2229" spans="1:2">
      <c r="A2229" s="24" t="s">
        <v>8617</v>
      </c>
      <c r="B2229" s="24" t="s">
        <v>8618</v>
      </c>
    </row>
    <row r="2230" spans="1:2">
      <c r="A2230" s="24" t="s">
        <v>8619</v>
      </c>
      <c r="B2230" s="24" t="s">
        <v>8620</v>
      </c>
    </row>
    <row r="2231" spans="1:2">
      <c r="A2231" s="24" t="s">
        <v>8621</v>
      </c>
      <c r="B2231" s="24" t="s">
        <v>8622</v>
      </c>
    </row>
    <row r="2232" spans="1:2">
      <c r="A2232" s="24" t="s">
        <v>8623</v>
      </c>
      <c r="B2232" s="24" t="s">
        <v>8624</v>
      </c>
    </row>
    <row r="2233" spans="1:2">
      <c r="A2233" s="24" t="s">
        <v>8625</v>
      </c>
      <c r="B2233" s="24" t="s">
        <v>4992</v>
      </c>
    </row>
    <row r="2234" spans="1:2">
      <c r="A2234" s="24" t="s">
        <v>8626</v>
      </c>
      <c r="B2234" s="24" t="s">
        <v>8627</v>
      </c>
    </row>
    <row r="2235" spans="1:2">
      <c r="A2235" s="24" t="s">
        <v>8628</v>
      </c>
      <c r="B2235" s="24" t="s">
        <v>8629</v>
      </c>
    </row>
    <row r="2236" spans="1:2">
      <c r="A2236" s="24" t="s">
        <v>8630</v>
      </c>
      <c r="B2236" s="24" t="s">
        <v>8631</v>
      </c>
    </row>
    <row r="2237" spans="1:2">
      <c r="A2237" s="24" t="s">
        <v>8632</v>
      </c>
      <c r="B2237" s="24" t="s">
        <v>8633</v>
      </c>
    </row>
    <row r="2238" spans="1:2">
      <c r="A2238" s="24" t="s">
        <v>8634</v>
      </c>
      <c r="B2238" s="24" t="s">
        <v>8635</v>
      </c>
    </row>
    <row r="2239" spans="1:2">
      <c r="A2239" s="24" t="s">
        <v>8636</v>
      </c>
      <c r="B2239" s="24" t="s">
        <v>8637</v>
      </c>
    </row>
    <row r="2240" spans="1:2">
      <c r="A2240" s="24" t="s">
        <v>8638</v>
      </c>
      <c r="B2240" s="24" t="s">
        <v>8639</v>
      </c>
    </row>
    <row r="2241" spans="1:2">
      <c r="A2241" s="24" t="s">
        <v>8640</v>
      </c>
      <c r="B2241" s="24" t="s">
        <v>8641</v>
      </c>
    </row>
    <row r="2242" spans="1:2">
      <c r="A2242" s="24" t="s">
        <v>8642</v>
      </c>
      <c r="B2242" s="24" t="s">
        <v>8643</v>
      </c>
    </row>
    <row r="2243" spans="1:2">
      <c r="A2243" s="24" t="s">
        <v>8644</v>
      </c>
      <c r="B2243" s="24" t="s">
        <v>6490</v>
      </c>
    </row>
    <row r="2244" spans="1:2">
      <c r="A2244" s="24" t="s">
        <v>8645</v>
      </c>
      <c r="B2244" s="24" t="s">
        <v>8646</v>
      </c>
    </row>
    <row r="2245" spans="1:2">
      <c r="A2245" s="24" t="s">
        <v>8647</v>
      </c>
      <c r="B2245" s="24" t="s">
        <v>8648</v>
      </c>
    </row>
    <row r="2246" spans="1:2">
      <c r="A2246" s="24" t="s">
        <v>8649</v>
      </c>
      <c r="B2246" s="24" t="s">
        <v>5442</v>
      </c>
    </row>
    <row r="2247" spans="1:2">
      <c r="A2247" s="24" t="s">
        <v>8650</v>
      </c>
      <c r="B2247" s="24" t="s">
        <v>6857</v>
      </c>
    </row>
    <row r="2248" spans="1:2">
      <c r="A2248" s="24" t="s">
        <v>8651</v>
      </c>
      <c r="B2248" s="24" t="s">
        <v>8652</v>
      </c>
    </row>
    <row r="2249" spans="1:2">
      <c r="A2249" s="24" t="s">
        <v>8653</v>
      </c>
      <c r="B2249" s="24" t="s">
        <v>8654</v>
      </c>
    </row>
    <row r="2250" spans="1:2">
      <c r="A2250" s="24" t="s">
        <v>8655</v>
      </c>
      <c r="B2250" s="24" t="s">
        <v>8656</v>
      </c>
    </row>
    <row r="2251" spans="1:2">
      <c r="A2251" s="24" t="s">
        <v>8657</v>
      </c>
      <c r="B2251" s="24" t="s">
        <v>8658</v>
      </c>
    </row>
    <row r="2252" spans="1:2">
      <c r="A2252" s="24" t="s">
        <v>8659</v>
      </c>
      <c r="B2252" s="24" t="s">
        <v>7878</v>
      </c>
    </row>
    <row r="2253" spans="1:2">
      <c r="A2253" s="24" t="s">
        <v>8660</v>
      </c>
      <c r="B2253" s="24" t="s">
        <v>8661</v>
      </c>
    </row>
    <row r="2254" spans="1:2">
      <c r="A2254" s="24" t="s">
        <v>8662</v>
      </c>
      <c r="B2254" s="24" t="s">
        <v>8663</v>
      </c>
    </row>
    <row r="2255" spans="1:2">
      <c r="A2255" s="24" t="s">
        <v>8664</v>
      </c>
      <c r="B2255" s="24" t="s">
        <v>8665</v>
      </c>
    </row>
    <row r="2256" spans="1:2">
      <c r="A2256" s="24" t="s">
        <v>8666</v>
      </c>
      <c r="B2256" s="24" t="s">
        <v>8667</v>
      </c>
    </row>
    <row r="2257" spans="1:2">
      <c r="A2257" s="24" t="s">
        <v>8668</v>
      </c>
      <c r="B2257" s="24" t="s">
        <v>8669</v>
      </c>
    </row>
    <row r="2258" spans="1:2">
      <c r="A2258" s="24" t="s">
        <v>8670</v>
      </c>
      <c r="B2258" s="24" t="s">
        <v>8671</v>
      </c>
    </row>
    <row r="2259" spans="1:2">
      <c r="A2259" s="24" t="s">
        <v>8672</v>
      </c>
      <c r="B2259" s="24" t="s">
        <v>8673</v>
      </c>
    </row>
    <row r="2260" spans="1:2">
      <c r="A2260" s="27" t="s">
        <v>8674</v>
      </c>
      <c r="B2260" s="24" t="s">
        <v>8675</v>
      </c>
    </row>
    <row r="2261" spans="1:2">
      <c r="A2261" s="22" t="s">
        <v>8676</v>
      </c>
      <c r="B2261" s="22" t="s">
        <v>8103</v>
      </c>
    </row>
    <row r="2262" spans="1:2">
      <c r="A2262" s="24" t="s">
        <v>8677</v>
      </c>
      <c r="B2262" s="24" t="s">
        <v>8678</v>
      </c>
    </row>
    <row r="2263" spans="1:2">
      <c r="A2263" s="24" t="s">
        <v>8679</v>
      </c>
      <c r="B2263" s="24" t="s">
        <v>8680</v>
      </c>
    </row>
    <row r="2264" spans="1:2">
      <c r="A2264" s="24" t="s">
        <v>8681</v>
      </c>
      <c r="B2264" s="24" t="s">
        <v>6376</v>
      </c>
    </row>
    <row r="2265" spans="1:2">
      <c r="A2265" s="24" t="s">
        <v>8682</v>
      </c>
      <c r="B2265" s="24" t="s">
        <v>8683</v>
      </c>
    </row>
    <row r="2266" spans="1:2">
      <c r="A2266" s="24" t="s">
        <v>8684</v>
      </c>
      <c r="B2266" s="24" t="s">
        <v>8685</v>
      </c>
    </row>
    <row r="2267" spans="1:2">
      <c r="A2267" s="24" t="s">
        <v>8686</v>
      </c>
      <c r="B2267" s="24" t="s">
        <v>8687</v>
      </c>
    </row>
    <row r="2268" spans="1:2">
      <c r="A2268" s="24" t="s">
        <v>8688</v>
      </c>
      <c r="B2268" s="24" t="s">
        <v>8689</v>
      </c>
    </row>
    <row r="2269" spans="1:2">
      <c r="A2269" s="24" t="s">
        <v>8690</v>
      </c>
      <c r="B2269" s="24" t="s">
        <v>8691</v>
      </c>
    </row>
    <row r="2270" spans="1:2">
      <c r="A2270" s="24" t="s">
        <v>8692</v>
      </c>
      <c r="B2270" s="24" t="s">
        <v>8693</v>
      </c>
    </row>
    <row r="2271" spans="1:2">
      <c r="A2271" s="24" t="s">
        <v>8694</v>
      </c>
      <c r="B2271" s="24" t="s">
        <v>8695</v>
      </c>
    </row>
    <row r="2272" spans="1:2">
      <c r="A2272" s="24" t="s">
        <v>8696</v>
      </c>
      <c r="B2272" s="24" t="s">
        <v>5382</v>
      </c>
    </row>
    <row r="2273" spans="1:2">
      <c r="A2273" s="24" t="s">
        <v>8697</v>
      </c>
      <c r="B2273" s="24" t="s">
        <v>8698</v>
      </c>
    </row>
    <row r="2274" spans="1:2">
      <c r="A2274" s="24" t="s">
        <v>8699</v>
      </c>
      <c r="B2274" s="24" t="s">
        <v>8700</v>
      </c>
    </row>
    <row r="2275" spans="1:2">
      <c r="A2275" s="24" t="s">
        <v>8701</v>
      </c>
      <c r="B2275" s="24" t="s">
        <v>8702</v>
      </c>
    </row>
    <row r="2276" spans="1:2">
      <c r="A2276" s="24" t="s">
        <v>8703</v>
      </c>
      <c r="B2276" s="24" t="s">
        <v>8704</v>
      </c>
    </row>
    <row r="2277" spans="1:2">
      <c r="A2277" s="24" t="s">
        <v>8705</v>
      </c>
      <c r="B2277" s="24" t="s">
        <v>8706</v>
      </c>
    </row>
    <row r="2278" spans="1:2">
      <c r="A2278" s="24" t="s">
        <v>8707</v>
      </c>
      <c r="B2278" s="24" t="s">
        <v>8708</v>
      </c>
    </row>
    <row r="2279" spans="1:2">
      <c r="A2279" s="24" t="s">
        <v>8709</v>
      </c>
      <c r="B2279" s="24" t="s">
        <v>8710</v>
      </c>
    </row>
    <row r="2280" spans="1:2">
      <c r="A2280" s="24" t="s">
        <v>8711</v>
      </c>
      <c r="B2280" s="24" t="s">
        <v>8712</v>
      </c>
    </row>
    <row r="2281" spans="1:2">
      <c r="A2281" s="24" t="s">
        <v>8713</v>
      </c>
      <c r="B2281" s="24" t="s">
        <v>8714</v>
      </c>
    </row>
    <row r="2282" spans="1:2">
      <c r="A2282" s="24" t="s">
        <v>8715</v>
      </c>
      <c r="B2282" s="24" t="s">
        <v>8716</v>
      </c>
    </row>
    <row r="2283" spans="1:2">
      <c r="A2283" s="24" t="s">
        <v>8717</v>
      </c>
      <c r="B2283" s="24" t="s">
        <v>8718</v>
      </c>
    </row>
    <row r="2284" spans="1:2">
      <c r="A2284" s="24" t="s">
        <v>8719</v>
      </c>
      <c r="B2284" s="24" t="s">
        <v>6452</v>
      </c>
    </row>
    <row r="2285" spans="1:2">
      <c r="A2285" s="24" t="s">
        <v>8720</v>
      </c>
      <c r="B2285" s="24" t="s">
        <v>8721</v>
      </c>
    </row>
    <row r="2286" spans="1:2">
      <c r="A2286" s="24" t="s">
        <v>8722</v>
      </c>
      <c r="B2286" s="24" t="s">
        <v>8723</v>
      </c>
    </row>
    <row r="2287" spans="1:2">
      <c r="A2287" s="24" t="s">
        <v>8724</v>
      </c>
      <c r="B2287" s="24" t="s">
        <v>8725</v>
      </c>
    </row>
    <row r="2288" spans="1:2">
      <c r="A2288" s="24" t="s">
        <v>8726</v>
      </c>
      <c r="B2288" s="24" t="s">
        <v>8727</v>
      </c>
    </row>
    <row r="2289" spans="1:2">
      <c r="A2289" s="24" t="s">
        <v>8728</v>
      </c>
      <c r="B2289" s="24" t="s">
        <v>8729</v>
      </c>
    </row>
    <row r="2290" spans="1:2">
      <c r="A2290" s="24" t="s">
        <v>8730</v>
      </c>
      <c r="B2290" s="24" t="s">
        <v>6918</v>
      </c>
    </row>
    <row r="2291" spans="1:2">
      <c r="A2291" s="24" t="s">
        <v>8731</v>
      </c>
      <c r="B2291" s="24" t="s">
        <v>8732</v>
      </c>
    </row>
    <row r="2292" spans="1:2">
      <c r="A2292" s="24" t="s">
        <v>8733</v>
      </c>
      <c r="B2292" s="24" t="s">
        <v>8734</v>
      </c>
    </row>
    <row r="2293" spans="1:2">
      <c r="A2293" s="24" t="s">
        <v>8735</v>
      </c>
      <c r="B2293" s="24" t="s">
        <v>8736</v>
      </c>
    </row>
    <row r="2294" spans="1:2">
      <c r="A2294" s="24" t="s">
        <v>8737</v>
      </c>
      <c r="B2294" s="24" t="s">
        <v>8738</v>
      </c>
    </row>
    <row r="2295" spans="1:2">
      <c r="A2295" s="24" t="s">
        <v>8739</v>
      </c>
      <c r="B2295" s="24" t="s">
        <v>8740</v>
      </c>
    </row>
    <row r="2296" spans="1:2">
      <c r="A2296" s="24" t="s">
        <v>8741</v>
      </c>
      <c r="B2296" s="24" t="s">
        <v>8742</v>
      </c>
    </row>
    <row r="2297" spans="1:2">
      <c r="A2297" s="24" t="s">
        <v>8743</v>
      </c>
      <c r="B2297" s="24" t="s">
        <v>8139</v>
      </c>
    </row>
    <row r="2298" spans="1:2">
      <c r="A2298" s="24" t="s">
        <v>8744</v>
      </c>
      <c r="B2298" s="24" t="s">
        <v>8745</v>
      </c>
    </row>
    <row r="2299" spans="1:2">
      <c r="A2299" s="24" t="s">
        <v>8746</v>
      </c>
      <c r="B2299" s="24" t="s">
        <v>6843</v>
      </c>
    </row>
    <row r="2300" spans="1:2">
      <c r="A2300" s="24" t="s">
        <v>8747</v>
      </c>
      <c r="B2300" s="24" t="s">
        <v>8748</v>
      </c>
    </row>
    <row r="2301" spans="1:2">
      <c r="A2301" s="24" t="s">
        <v>8749</v>
      </c>
      <c r="B2301" s="24" t="s">
        <v>8750</v>
      </c>
    </row>
    <row r="2302" spans="1:2">
      <c r="A2302" s="24" t="s">
        <v>8751</v>
      </c>
      <c r="B2302" s="24" t="s">
        <v>8752</v>
      </c>
    </row>
    <row r="2303" spans="1:2">
      <c r="A2303" s="24" t="s">
        <v>8753</v>
      </c>
      <c r="B2303" s="24" t="s">
        <v>8754</v>
      </c>
    </row>
    <row r="2304" spans="1:2">
      <c r="A2304" s="24" t="s">
        <v>8755</v>
      </c>
      <c r="B2304" s="24" t="s">
        <v>8756</v>
      </c>
    </row>
    <row r="2305" spans="1:2">
      <c r="A2305" s="24" t="s">
        <v>8757</v>
      </c>
      <c r="B2305" s="24" t="s">
        <v>8758</v>
      </c>
    </row>
    <row r="2306" spans="1:2">
      <c r="A2306" s="24" t="s">
        <v>8759</v>
      </c>
      <c r="B2306" s="24" t="s">
        <v>8760</v>
      </c>
    </row>
    <row r="2307" spans="1:2">
      <c r="A2307" s="24" t="s">
        <v>8761</v>
      </c>
      <c r="B2307" s="24" t="s">
        <v>8762</v>
      </c>
    </row>
    <row r="2308" spans="1:2">
      <c r="A2308" s="24" t="s">
        <v>8763</v>
      </c>
      <c r="B2308" s="24" t="s">
        <v>8764</v>
      </c>
    </row>
    <row r="2309" spans="1:2">
      <c r="A2309" s="24" t="s">
        <v>8765</v>
      </c>
      <c r="B2309" s="24" t="s">
        <v>8766</v>
      </c>
    </row>
    <row r="2310" spans="1:2">
      <c r="A2310" s="24" t="s">
        <v>8767</v>
      </c>
      <c r="B2310" s="24" t="s">
        <v>8633</v>
      </c>
    </row>
    <row r="2311" spans="1:2">
      <c r="A2311" s="24" t="s">
        <v>8768</v>
      </c>
      <c r="B2311" s="24" t="s">
        <v>6827</v>
      </c>
    </row>
    <row r="2312" spans="1:2">
      <c r="A2312" s="24" t="s">
        <v>8769</v>
      </c>
      <c r="B2312" s="24" t="s">
        <v>6000</v>
      </c>
    </row>
    <row r="2313" spans="1:2">
      <c r="A2313" s="24" t="s">
        <v>8770</v>
      </c>
      <c r="B2313" s="24" t="s">
        <v>8771</v>
      </c>
    </row>
    <row r="2314" spans="1:2">
      <c r="A2314" s="24" t="s">
        <v>8772</v>
      </c>
      <c r="B2314" s="24" t="s">
        <v>8773</v>
      </c>
    </row>
    <row r="2315" spans="1:2">
      <c r="A2315" s="24" t="s">
        <v>8774</v>
      </c>
      <c r="B2315" s="24" t="s">
        <v>8775</v>
      </c>
    </row>
    <row r="2316" spans="1:2">
      <c r="A2316" s="24" t="s">
        <v>8776</v>
      </c>
      <c r="B2316" s="24" t="s">
        <v>4416</v>
      </c>
    </row>
    <row r="2317" spans="1:2">
      <c r="A2317" s="24" t="s">
        <v>8777</v>
      </c>
      <c r="B2317" s="24" t="s">
        <v>8778</v>
      </c>
    </row>
    <row r="2318" spans="1:2">
      <c r="A2318" s="24" t="s">
        <v>8779</v>
      </c>
      <c r="B2318" s="24" t="s">
        <v>8780</v>
      </c>
    </row>
    <row r="2319" spans="1:2">
      <c r="A2319" s="24" t="s">
        <v>8781</v>
      </c>
      <c r="B2319" s="24" t="s">
        <v>4867</v>
      </c>
    </row>
    <row r="2320" spans="1:2">
      <c r="A2320" s="24" t="s">
        <v>8782</v>
      </c>
      <c r="B2320" s="24" t="s">
        <v>5304</v>
      </c>
    </row>
    <row r="2321" spans="1:2">
      <c r="A2321" s="24" t="s">
        <v>8783</v>
      </c>
      <c r="B2321" s="24" t="s">
        <v>8784</v>
      </c>
    </row>
    <row r="2322" spans="1:2">
      <c r="A2322" s="24" t="s">
        <v>8785</v>
      </c>
      <c r="B2322" s="24" t="s">
        <v>8786</v>
      </c>
    </row>
    <row r="2323" spans="1:2">
      <c r="A2323" s="24" t="s">
        <v>8787</v>
      </c>
      <c r="B2323" s="24" t="s">
        <v>8788</v>
      </c>
    </row>
    <row r="2324" spans="1:2">
      <c r="A2324" s="24" t="s">
        <v>8789</v>
      </c>
      <c r="B2324" s="24" t="s">
        <v>6631</v>
      </c>
    </row>
    <row r="2325" spans="1:2">
      <c r="A2325" s="24" t="s">
        <v>8790</v>
      </c>
      <c r="B2325" s="24" t="s">
        <v>8791</v>
      </c>
    </row>
    <row r="2326" spans="1:2">
      <c r="A2326" s="24" t="s">
        <v>8792</v>
      </c>
      <c r="B2326" s="24" t="s">
        <v>8793</v>
      </c>
    </row>
    <row r="2327" spans="1:2">
      <c r="A2327" s="24" t="s">
        <v>8794</v>
      </c>
      <c r="B2327" s="24" t="s">
        <v>8795</v>
      </c>
    </row>
    <row r="2328" spans="1:2">
      <c r="A2328" s="24" t="s">
        <v>8796</v>
      </c>
      <c r="B2328" s="24" t="s">
        <v>8797</v>
      </c>
    </row>
    <row r="2329" spans="1:2">
      <c r="A2329" s="24" t="s">
        <v>8798</v>
      </c>
      <c r="B2329" s="24" t="s">
        <v>8799</v>
      </c>
    </row>
    <row r="2330" spans="1:2">
      <c r="A2330" s="24" t="s">
        <v>8800</v>
      </c>
      <c r="B2330" s="24" t="s">
        <v>8801</v>
      </c>
    </row>
    <row r="2331" spans="1:2">
      <c r="A2331" s="24" t="s">
        <v>8802</v>
      </c>
      <c r="B2331" s="24" t="s">
        <v>8803</v>
      </c>
    </row>
    <row r="2332" spans="1:2">
      <c r="A2332" s="24" t="s">
        <v>8804</v>
      </c>
      <c r="B2332" s="24" t="s">
        <v>8805</v>
      </c>
    </row>
    <row r="2333" spans="1:2">
      <c r="A2333" s="24" t="s">
        <v>8806</v>
      </c>
      <c r="B2333" s="24" t="s">
        <v>8807</v>
      </c>
    </row>
    <row r="2334" spans="1:2">
      <c r="A2334" s="24" t="s">
        <v>8808</v>
      </c>
      <c r="B2334" s="24" t="s">
        <v>8809</v>
      </c>
    </row>
    <row r="2335" spans="1:2">
      <c r="A2335" s="24" t="s">
        <v>8810</v>
      </c>
      <c r="B2335" s="24" t="s">
        <v>8811</v>
      </c>
    </row>
    <row r="2336" spans="1:2">
      <c r="A2336" s="24" t="s">
        <v>8812</v>
      </c>
      <c r="B2336" s="24" t="s">
        <v>8813</v>
      </c>
    </row>
    <row r="2337" spans="1:2">
      <c r="A2337" s="24" t="s">
        <v>8814</v>
      </c>
      <c r="B2337" s="24" t="s">
        <v>7353</v>
      </c>
    </row>
    <row r="2338" spans="1:2">
      <c r="A2338" s="24" t="s">
        <v>8815</v>
      </c>
      <c r="B2338" s="24" t="s">
        <v>8816</v>
      </c>
    </row>
    <row r="2339" spans="1:2">
      <c r="A2339" s="24" t="s">
        <v>8817</v>
      </c>
      <c r="B2339" s="24" t="s">
        <v>8818</v>
      </c>
    </row>
    <row r="2340" spans="1:2">
      <c r="A2340" s="24" t="s">
        <v>8819</v>
      </c>
      <c r="B2340" s="24" t="s">
        <v>8820</v>
      </c>
    </row>
    <row r="2341" spans="1:2">
      <c r="A2341" s="24" t="s">
        <v>8821</v>
      </c>
      <c r="B2341" s="24" t="s">
        <v>8822</v>
      </c>
    </row>
    <row r="2342" spans="1:2">
      <c r="A2342" s="24" t="s">
        <v>8823</v>
      </c>
      <c r="B2342" s="24" t="s">
        <v>8824</v>
      </c>
    </row>
    <row r="2343" spans="1:2">
      <c r="A2343" s="24" t="s">
        <v>8825</v>
      </c>
      <c r="B2343" s="24" t="s">
        <v>8826</v>
      </c>
    </row>
    <row r="2344" spans="1:2">
      <c r="A2344" s="24" t="s">
        <v>8827</v>
      </c>
      <c r="B2344" s="24" t="s">
        <v>8828</v>
      </c>
    </row>
    <row r="2345" spans="1:2">
      <c r="A2345" s="24" t="s">
        <v>8829</v>
      </c>
      <c r="B2345" s="24" t="s">
        <v>8830</v>
      </c>
    </row>
    <row r="2346" spans="1:2">
      <c r="A2346" s="24" t="s">
        <v>8831</v>
      </c>
      <c r="B2346" s="24" t="s">
        <v>8832</v>
      </c>
    </row>
    <row r="2347" spans="1:2">
      <c r="A2347" s="24" t="s">
        <v>8833</v>
      </c>
      <c r="B2347" s="24" t="s">
        <v>8834</v>
      </c>
    </row>
    <row r="2348" spans="1:2">
      <c r="A2348" s="24" t="s">
        <v>8835</v>
      </c>
      <c r="B2348" s="24" t="s">
        <v>8836</v>
      </c>
    </row>
    <row r="2349" spans="1:2">
      <c r="A2349" s="24" t="s">
        <v>8837</v>
      </c>
      <c r="B2349" s="24" t="s">
        <v>4966</v>
      </c>
    </row>
    <row r="2350" spans="1:2">
      <c r="A2350" s="24" t="s">
        <v>8838</v>
      </c>
      <c r="B2350" s="24" t="s">
        <v>8839</v>
      </c>
    </row>
    <row r="2351" spans="1:2">
      <c r="A2351" s="24" t="s">
        <v>8840</v>
      </c>
      <c r="B2351" s="24" t="s">
        <v>8841</v>
      </c>
    </row>
    <row r="2352" spans="1:2">
      <c r="A2352" s="24" t="s">
        <v>8842</v>
      </c>
      <c r="B2352" s="24" t="s">
        <v>8843</v>
      </c>
    </row>
    <row r="2353" spans="1:2">
      <c r="A2353" s="24" t="s">
        <v>8844</v>
      </c>
      <c r="B2353" s="24" t="s">
        <v>8845</v>
      </c>
    </row>
    <row r="2354" spans="1:2">
      <c r="A2354" s="24" t="s">
        <v>8846</v>
      </c>
      <c r="B2354" s="24" t="s">
        <v>8847</v>
      </c>
    </row>
    <row r="2355" spans="1:2">
      <c r="A2355" s="24" t="s">
        <v>8848</v>
      </c>
      <c r="B2355" s="24" t="s">
        <v>8849</v>
      </c>
    </row>
    <row r="2356" spans="1:2">
      <c r="A2356" s="24" t="s">
        <v>8850</v>
      </c>
      <c r="B2356" s="24" t="s">
        <v>8851</v>
      </c>
    </row>
    <row r="2357" spans="1:2">
      <c r="A2357" s="24" t="s">
        <v>8852</v>
      </c>
      <c r="B2357" s="24" t="s">
        <v>8853</v>
      </c>
    </row>
    <row r="2358" spans="1:2">
      <c r="A2358" s="24" t="s">
        <v>8854</v>
      </c>
      <c r="B2358" s="24" t="s">
        <v>8855</v>
      </c>
    </row>
    <row r="2359" spans="1:2">
      <c r="A2359" s="24" t="s">
        <v>8856</v>
      </c>
      <c r="B2359" s="24" t="s">
        <v>8857</v>
      </c>
    </row>
    <row r="2360" spans="1:2">
      <c r="A2360" s="24" t="s">
        <v>8858</v>
      </c>
      <c r="B2360" s="24" t="s">
        <v>8859</v>
      </c>
    </row>
    <row r="2361" spans="1:2">
      <c r="A2361" s="24" t="s">
        <v>8860</v>
      </c>
      <c r="B2361" s="24" t="s">
        <v>8861</v>
      </c>
    </row>
    <row r="2362" spans="1:2">
      <c r="A2362" s="24" t="s">
        <v>8862</v>
      </c>
      <c r="B2362" s="24" t="s">
        <v>8863</v>
      </c>
    </row>
    <row r="2363" spans="1:2">
      <c r="A2363" s="24" t="s">
        <v>8864</v>
      </c>
      <c r="B2363" s="24" t="s">
        <v>8865</v>
      </c>
    </row>
    <row r="2364" spans="1:2">
      <c r="A2364" s="24" t="s">
        <v>8866</v>
      </c>
      <c r="B2364" s="24" t="s">
        <v>8867</v>
      </c>
    </row>
    <row r="2365" spans="1:2">
      <c r="A2365" s="24" t="s">
        <v>8868</v>
      </c>
      <c r="B2365" s="24" t="s">
        <v>7934</v>
      </c>
    </row>
    <row r="2366" spans="1:2">
      <c r="A2366" s="24" t="s">
        <v>8869</v>
      </c>
      <c r="B2366" s="24" t="s">
        <v>8870</v>
      </c>
    </row>
    <row r="2367" spans="1:2">
      <c r="A2367" s="24" t="s">
        <v>8871</v>
      </c>
      <c r="B2367" s="24" t="s">
        <v>8872</v>
      </c>
    </row>
    <row r="2368" spans="1:2">
      <c r="A2368" s="24" t="s">
        <v>8873</v>
      </c>
      <c r="B2368" s="24" t="s">
        <v>8874</v>
      </c>
    </row>
    <row r="2369" spans="1:2">
      <c r="A2369" s="24" t="s">
        <v>8875</v>
      </c>
      <c r="B2369" s="24" t="s">
        <v>8876</v>
      </c>
    </row>
    <row r="2370" spans="1:2">
      <c r="A2370" s="24" t="s">
        <v>8877</v>
      </c>
      <c r="B2370" s="24" t="s">
        <v>4638</v>
      </c>
    </row>
    <row r="2371" spans="1:2">
      <c r="A2371" s="24" t="s">
        <v>8878</v>
      </c>
      <c r="B2371" s="24" t="s">
        <v>8879</v>
      </c>
    </row>
    <row r="2372" spans="1:2">
      <c r="A2372" s="24" t="s">
        <v>8880</v>
      </c>
      <c r="B2372" s="24" t="s">
        <v>8881</v>
      </c>
    </row>
    <row r="2373" spans="1:2">
      <c r="A2373" s="24" t="s">
        <v>8882</v>
      </c>
      <c r="B2373" s="24" t="s">
        <v>8883</v>
      </c>
    </row>
    <row r="2374" spans="1:2">
      <c r="A2374" s="24" t="s">
        <v>8884</v>
      </c>
      <c r="B2374" s="24" t="s">
        <v>8885</v>
      </c>
    </row>
    <row r="2375" spans="1:2">
      <c r="A2375" s="24" t="s">
        <v>8886</v>
      </c>
      <c r="B2375" s="24" t="s">
        <v>7843</v>
      </c>
    </row>
    <row r="2376" spans="1:2">
      <c r="A2376" s="24" t="s">
        <v>8887</v>
      </c>
      <c r="B2376" s="24" t="s">
        <v>8888</v>
      </c>
    </row>
    <row r="2377" spans="1:2">
      <c r="A2377" s="24" t="s">
        <v>8889</v>
      </c>
      <c r="B2377" s="24" t="s">
        <v>8890</v>
      </c>
    </row>
    <row r="2378" spans="1:2">
      <c r="A2378" s="24" t="s">
        <v>8891</v>
      </c>
      <c r="B2378" s="24" t="s">
        <v>7632</v>
      </c>
    </row>
    <row r="2379" spans="1:2">
      <c r="A2379" s="24" t="s">
        <v>8892</v>
      </c>
      <c r="B2379" s="24" t="s">
        <v>8893</v>
      </c>
    </row>
    <row r="2380" spans="1:2">
      <c r="A2380" s="24" t="s">
        <v>8894</v>
      </c>
      <c r="B2380" s="24" t="s">
        <v>8895</v>
      </c>
    </row>
    <row r="2381" spans="1:2">
      <c r="A2381" s="24" t="s">
        <v>8896</v>
      </c>
      <c r="B2381" s="24" t="s">
        <v>8897</v>
      </c>
    </row>
    <row r="2382" spans="1:2">
      <c r="A2382" s="24" t="s">
        <v>8898</v>
      </c>
      <c r="B2382" s="24" t="s">
        <v>8178</v>
      </c>
    </row>
    <row r="2383" spans="1:2">
      <c r="A2383" s="24" t="s">
        <v>8899</v>
      </c>
      <c r="B2383" s="24" t="s">
        <v>8900</v>
      </c>
    </row>
    <row r="2384" spans="1:2">
      <c r="A2384" s="24" t="s">
        <v>8901</v>
      </c>
      <c r="B2384" s="24" t="s">
        <v>8902</v>
      </c>
    </row>
    <row r="2385" spans="1:2">
      <c r="A2385" s="24" t="s">
        <v>8903</v>
      </c>
      <c r="B2385" s="24" t="s">
        <v>5677</v>
      </c>
    </row>
    <row r="2386" spans="1:2" ht="31.5">
      <c r="A2386" s="24" t="s">
        <v>8904</v>
      </c>
      <c r="B2386" s="24" t="s">
        <v>8905</v>
      </c>
    </row>
    <row r="2387" spans="1:2">
      <c r="A2387" s="24" t="s">
        <v>8906</v>
      </c>
      <c r="B2387" s="24" t="s">
        <v>8907</v>
      </c>
    </row>
    <row r="2388" spans="1:2">
      <c r="A2388" s="24" t="s">
        <v>8908</v>
      </c>
      <c r="B2388" s="24" t="s">
        <v>8909</v>
      </c>
    </row>
    <row r="2389" spans="1:2">
      <c r="A2389" s="24" t="s">
        <v>8910</v>
      </c>
      <c r="B2389" s="24" t="s">
        <v>5663</v>
      </c>
    </row>
    <row r="2390" spans="1:2">
      <c r="A2390" s="24" t="s">
        <v>8911</v>
      </c>
      <c r="B2390" s="24" t="s">
        <v>8912</v>
      </c>
    </row>
    <row r="2391" spans="1:2">
      <c r="A2391" s="24" t="s">
        <v>8913</v>
      </c>
      <c r="B2391" s="24" t="s">
        <v>8914</v>
      </c>
    </row>
    <row r="2392" spans="1:2">
      <c r="A2392" s="24" t="s">
        <v>8915</v>
      </c>
      <c r="B2392" s="24" t="s">
        <v>8916</v>
      </c>
    </row>
    <row r="2393" spans="1:2">
      <c r="A2393" s="24" t="s">
        <v>8917</v>
      </c>
      <c r="B2393" s="24" t="s">
        <v>8918</v>
      </c>
    </row>
    <row r="2394" spans="1:2">
      <c r="A2394" s="24" t="s">
        <v>8919</v>
      </c>
      <c r="B2394" s="24" t="s">
        <v>8920</v>
      </c>
    </row>
    <row r="2395" spans="1:2">
      <c r="A2395" s="24" t="s">
        <v>8921</v>
      </c>
      <c r="B2395" s="24" t="s">
        <v>8922</v>
      </c>
    </row>
    <row r="2396" spans="1:2">
      <c r="A2396" s="24" t="s">
        <v>8923</v>
      </c>
      <c r="B2396" s="24" t="s">
        <v>8924</v>
      </c>
    </row>
    <row r="2397" spans="1:2">
      <c r="A2397" s="24" t="s">
        <v>8925</v>
      </c>
      <c r="B2397" s="24" t="s">
        <v>6010</v>
      </c>
    </row>
    <row r="2398" spans="1:2">
      <c r="A2398" s="24" t="s">
        <v>8926</v>
      </c>
      <c r="B2398" s="24" t="s">
        <v>8927</v>
      </c>
    </row>
    <row r="2399" spans="1:2">
      <c r="A2399" s="24" t="s">
        <v>8928</v>
      </c>
      <c r="B2399" s="24" t="s">
        <v>6932</v>
      </c>
    </row>
    <row r="2400" spans="1:2">
      <c r="A2400" s="24" t="s">
        <v>8929</v>
      </c>
      <c r="B2400" s="24" t="s">
        <v>8930</v>
      </c>
    </row>
    <row r="2401" spans="1:2">
      <c r="A2401" s="24" t="s">
        <v>8931</v>
      </c>
      <c r="B2401" s="24" t="s">
        <v>6174</v>
      </c>
    </row>
    <row r="2402" spans="1:2">
      <c r="A2402" s="24" t="s">
        <v>8932</v>
      </c>
      <c r="B2402" s="24" t="s">
        <v>5396</v>
      </c>
    </row>
    <row r="2403" spans="1:2">
      <c r="A2403" s="24" t="s">
        <v>8933</v>
      </c>
      <c r="B2403" s="24" t="s">
        <v>8934</v>
      </c>
    </row>
    <row r="2404" spans="1:2">
      <c r="A2404" s="24" t="s">
        <v>8935</v>
      </c>
      <c r="B2404" s="24" t="s">
        <v>5335</v>
      </c>
    </row>
    <row r="2405" spans="1:2">
      <c r="A2405" s="24" t="s">
        <v>8936</v>
      </c>
      <c r="B2405" s="24" t="s">
        <v>8937</v>
      </c>
    </row>
    <row r="2406" spans="1:2">
      <c r="A2406" s="24" t="s">
        <v>8938</v>
      </c>
      <c r="B2406" s="24" t="s">
        <v>8939</v>
      </c>
    </row>
    <row r="2407" spans="1:2">
      <c r="A2407" s="24" t="s">
        <v>8940</v>
      </c>
      <c r="B2407" s="24" t="s">
        <v>8941</v>
      </c>
    </row>
    <row r="2408" spans="1:2" ht="31.5">
      <c r="A2408" s="24" t="s">
        <v>8942</v>
      </c>
      <c r="B2408" s="24" t="s">
        <v>8943</v>
      </c>
    </row>
    <row r="2409" spans="1:2">
      <c r="A2409" s="24" t="s">
        <v>8944</v>
      </c>
      <c r="B2409" s="24" t="s">
        <v>7404</v>
      </c>
    </row>
    <row r="2410" spans="1:2">
      <c r="A2410" s="24" t="s">
        <v>8945</v>
      </c>
      <c r="B2410" s="24" t="s">
        <v>8946</v>
      </c>
    </row>
    <row r="2411" spans="1:2">
      <c r="A2411" s="24" t="s">
        <v>8947</v>
      </c>
      <c r="B2411" s="24" t="s">
        <v>8948</v>
      </c>
    </row>
    <row r="2412" spans="1:2">
      <c r="A2412" s="24" t="s">
        <v>8949</v>
      </c>
      <c r="B2412" s="24" t="s">
        <v>8950</v>
      </c>
    </row>
    <row r="2413" spans="1:2">
      <c r="A2413" s="24" t="s">
        <v>8951</v>
      </c>
      <c r="B2413" s="24" t="s">
        <v>8952</v>
      </c>
    </row>
    <row r="2414" spans="1:2">
      <c r="A2414" s="24" t="s">
        <v>8953</v>
      </c>
      <c r="B2414" s="24" t="s">
        <v>8954</v>
      </c>
    </row>
    <row r="2415" spans="1:2">
      <c r="A2415" s="24" t="s">
        <v>8955</v>
      </c>
      <c r="B2415" s="24" t="s">
        <v>8956</v>
      </c>
    </row>
    <row r="2416" spans="1:2">
      <c r="A2416" s="24" t="s">
        <v>8957</v>
      </c>
      <c r="B2416" s="24" t="s">
        <v>8958</v>
      </c>
    </row>
    <row r="2417" spans="1:2">
      <c r="A2417" s="24" t="s">
        <v>8959</v>
      </c>
      <c r="B2417" s="24" t="s">
        <v>8960</v>
      </c>
    </row>
    <row r="2418" spans="1:2">
      <c r="A2418" s="24" t="s">
        <v>8961</v>
      </c>
      <c r="B2418" s="24" t="s">
        <v>8962</v>
      </c>
    </row>
    <row r="2419" spans="1:2">
      <c r="A2419" s="24" t="s">
        <v>8963</v>
      </c>
      <c r="B2419" s="24" t="s">
        <v>8964</v>
      </c>
    </row>
    <row r="2420" spans="1:2">
      <c r="A2420" s="24" t="s">
        <v>8965</v>
      </c>
      <c r="B2420" s="24" t="s">
        <v>8966</v>
      </c>
    </row>
    <row r="2421" spans="1:2">
      <c r="A2421" s="24" t="s">
        <v>8967</v>
      </c>
      <c r="B2421" s="24" t="s">
        <v>8968</v>
      </c>
    </row>
    <row r="2422" spans="1:2">
      <c r="A2422" s="24" t="s">
        <v>8969</v>
      </c>
      <c r="B2422" s="24" t="s">
        <v>8656</v>
      </c>
    </row>
    <row r="2423" spans="1:2">
      <c r="A2423" s="24" t="s">
        <v>8970</v>
      </c>
      <c r="B2423" s="24" t="s">
        <v>8971</v>
      </c>
    </row>
    <row r="2424" spans="1:2">
      <c r="A2424" s="24" t="s">
        <v>8972</v>
      </c>
      <c r="B2424" s="24" t="s">
        <v>8973</v>
      </c>
    </row>
    <row r="2425" spans="1:2">
      <c r="A2425" s="24" t="s">
        <v>8974</v>
      </c>
      <c r="B2425" s="24" t="s">
        <v>8975</v>
      </c>
    </row>
    <row r="2426" spans="1:2">
      <c r="A2426" s="24" t="s">
        <v>8976</v>
      </c>
      <c r="B2426" s="24" t="s">
        <v>8977</v>
      </c>
    </row>
    <row r="2427" spans="1:2">
      <c r="A2427" s="24" t="s">
        <v>8978</v>
      </c>
      <c r="B2427" s="24" t="s">
        <v>8979</v>
      </c>
    </row>
    <row r="2428" spans="1:2">
      <c r="A2428" s="24" t="s">
        <v>8980</v>
      </c>
      <c r="B2428" s="24" t="s">
        <v>8981</v>
      </c>
    </row>
    <row r="2429" spans="1:2">
      <c r="A2429" s="24" t="s">
        <v>8982</v>
      </c>
      <c r="B2429" s="24" t="s">
        <v>8983</v>
      </c>
    </row>
    <row r="2430" spans="1:2">
      <c r="A2430" s="24" t="s">
        <v>8984</v>
      </c>
      <c r="B2430" s="24" t="s">
        <v>8985</v>
      </c>
    </row>
    <row r="2431" spans="1:2">
      <c r="A2431" s="24" t="s">
        <v>8986</v>
      </c>
      <c r="B2431" s="24" t="s">
        <v>6914</v>
      </c>
    </row>
    <row r="2432" spans="1:2">
      <c r="A2432" s="24" t="s">
        <v>8987</v>
      </c>
      <c r="B2432" s="24" t="s">
        <v>8988</v>
      </c>
    </row>
    <row r="2433" spans="1:2">
      <c r="A2433" s="24" t="s">
        <v>8989</v>
      </c>
      <c r="B2433" s="24" t="s">
        <v>8990</v>
      </c>
    </row>
    <row r="2434" spans="1:2">
      <c r="A2434" s="24" t="s">
        <v>8991</v>
      </c>
      <c r="B2434" s="24" t="s">
        <v>8992</v>
      </c>
    </row>
    <row r="2435" spans="1:2">
      <c r="A2435" s="24" t="s">
        <v>8993</v>
      </c>
      <c r="B2435" s="24" t="s">
        <v>4907</v>
      </c>
    </row>
    <row r="2436" spans="1:2">
      <c r="A2436" s="24" t="s">
        <v>8994</v>
      </c>
      <c r="B2436" s="24" t="s">
        <v>8995</v>
      </c>
    </row>
    <row r="2437" spans="1:2">
      <c r="A2437" s="24" t="s">
        <v>8996</v>
      </c>
      <c r="B2437" s="24" t="s">
        <v>8997</v>
      </c>
    </row>
    <row r="2438" spans="1:2">
      <c r="A2438" s="24" t="s">
        <v>8998</v>
      </c>
      <c r="B2438" s="24" t="s">
        <v>8999</v>
      </c>
    </row>
    <row r="2439" spans="1:2">
      <c r="A2439" s="24" t="s">
        <v>9000</v>
      </c>
      <c r="B2439" s="24" t="s">
        <v>9001</v>
      </c>
    </row>
    <row r="2440" spans="1:2">
      <c r="A2440" s="24" t="s">
        <v>9002</v>
      </c>
      <c r="B2440" s="24" t="s">
        <v>9003</v>
      </c>
    </row>
    <row r="2441" spans="1:2">
      <c r="A2441" s="24" t="s">
        <v>9004</v>
      </c>
      <c r="B2441" s="24" t="s">
        <v>9005</v>
      </c>
    </row>
    <row r="2442" spans="1:2">
      <c r="A2442" s="24" t="s">
        <v>9006</v>
      </c>
      <c r="B2442" s="24" t="s">
        <v>9007</v>
      </c>
    </row>
    <row r="2443" spans="1:2">
      <c r="A2443" s="24" t="s">
        <v>9008</v>
      </c>
      <c r="B2443" s="24" t="s">
        <v>9009</v>
      </c>
    </row>
    <row r="2444" spans="1:2">
      <c r="A2444" s="24" t="s">
        <v>9010</v>
      </c>
      <c r="B2444" s="24" t="s">
        <v>9009</v>
      </c>
    </row>
    <row r="2445" spans="1:2">
      <c r="A2445" s="24" t="s">
        <v>9011</v>
      </c>
      <c r="B2445" s="24" t="s">
        <v>9012</v>
      </c>
    </row>
    <row r="2446" spans="1:2">
      <c r="A2446" s="24" t="s">
        <v>9013</v>
      </c>
      <c r="B2446" s="24" t="s">
        <v>6161</v>
      </c>
    </row>
    <row r="2447" spans="1:2">
      <c r="A2447" s="24" t="s">
        <v>9014</v>
      </c>
      <c r="B2447" s="24" t="s">
        <v>9015</v>
      </c>
    </row>
    <row r="2448" spans="1:2">
      <c r="A2448" s="24" t="s">
        <v>9016</v>
      </c>
      <c r="B2448" s="24" t="s">
        <v>9017</v>
      </c>
    </row>
    <row r="2449" spans="1:2">
      <c r="A2449" s="24" t="s">
        <v>9018</v>
      </c>
      <c r="B2449" s="24" t="s">
        <v>9019</v>
      </c>
    </row>
    <row r="2450" spans="1:2">
      <c r="A2450" s="24" t="s">
        <v>9020</v>
      </c>
      <c r="B2450" s="24" t="s">
        <v>9021</v>
      </c>
    </row>
    <row r="2451" spans="1:2">
      <c r="A2451" s="24" t="s">
        <v>9022</v>
      </c>
      <c r="B2451" s="24" t="s">
        <v>9023</v>
      </c>
    </row>
    <row r="2452" spans="1:2">
      <c r="A2452" s="24" t="s">
        <v>9024</v>
      </c>
      <c r="B2452" s="24" t="s">
        <v>9025</v>
      </c>
    </row>
    <row r="2453" spans="1:2">
      <c r="A2453" s="24" t="s">
        <v>9026</v>
      </c>
      <c r="B2453" s="24" t="s">
        <v>9027</v>
      </c>
    </row>
    <row r="2454" spans="1:2">
      <c r="A2454" s="24" t="s">
        <v>9028</v>
      </c>
      <c r="B2454" s="24" t="s">
        <v>8489</v>
      </c>
    </row>
    <row r="2455" spans="1:2">
      <c r="A2455" s="24" t="s">
        <v>9029</v>
      </c>
      <c r="B2455" s="24" t="s">
        <v>9030</v>
      </c>
    </row>
    <row r="2456" spans="1:2">
      <c r="A2456" s="24" t="s">
        <v>9031</v>
      </c>
      <c r="B2456" s="24" t="s">
        <v>9032</v>
      </c>
    </row>
    <row r="2457" spans="1:2">
      <c r="A2457" s="24" t="s">
        <v>9033</v>
      </c>
      <c r="B2457" s="24" t="s">
        <v>9034</v>
      </c>
    </row>
    <row r="2458" spans="1:2">
      <c r="A2458" s="24" t="s">
        <v>9035</v>
      </c>
      <c r="B2458" s="24" t="s">
        <v>9036</v>
      </c>
    </row>
    <row r="2459" spans="1:2">
      <c r="A2459" s="24" t="s">
        <v>9037</v>
      </c>
      <c r="B2459" s="24" t="s">
        <v>9038</v>
      </c>
    </row>
    <row r="2460" spans="1:2">
      <c r="A2460" s="24" t="s">
        <v>9039</v>
      </c>
      <c r="B2460" s="24" t="s">
        <v>9040</v>
      </c>
    </row>
    <row r="2461" spans="1:2">
      <c r="A2461" s="24" t="s">
        <v>9041</v>
      </c>
      <c r="B2461" s="24" t="s">
        <v>9042</v>
      </c>
    </row>
    <row r="2462" spans="1:2">
      <c r="A2462" s="24" t="s">
        <v>9043</v>
      </c>
      <c r="B2462" s="24" t="s">
        <v>6416</v>
      </c>
    </row>
    <row r="2463" spans="1:2">
      <c r="A2463" s="24" t="s">
        <v>9044</v>
      </c>
      <c r="B2463" s="24" t="s">
        <v>9045</v>
      </c>
    </row>
    <row r="2464" spans="1:2">
      <c r="A2464" s="24" t="s">
        <v>9046</v>
      </c>
      <c r="B2464" s="24" t="s">
        <v>9047</v>
      </c>
    </row>
    <row r="2465" spans="1:2">
      <c r="A2465" s="24" t="s">
        <v>9048</v>
      </c>
      <c r="B2465" s="24" t="s">
        <v>9049</v>
      </c>
    </row>
    <row r="2466" spans="1:2">
      <c r="A2466" s="24" t="s">
        <v>9050</v>
      </c>
      <c r="B2466" s="24" t="s">
        <v>8229</v>
      </c>
    </row>
    <row r="2467" spans="1:2">
      <c r="A2467" s="24" t="s">
        <v>9051</v>
      </c>
      <c r="B2467" s="24" t="s">
        <v>9052</v>
      </c>
    </row>
    <row r="2468" spans="1:2">
      <c r="A2468" s="24" t="s">
        <v>9053</v>
      </c>
      <c r="B2468" s="24" t="s">
        <v>9054</v>
      </c>
    </row>
    <row r="2469" spans="1:2" ht="47.25">
      <c r="A2469" s="24" t="s">
        <v>9055</v>
      </c>
      <c r="B2469" s="24" t="s">
        <v>9056</v>
      </c>
    </row>
    <row r="2470" spans="1:2">
      <c r="A2470" s="24" t="s">
        <v>9057</v>
      </c>
      <c r="B2470" s="24" t="s">
        <v>9058</v>
      </c>
    </row>
    <row r="2471" spans="1:2">
      <c r="A2471" s="24" t="s">
        <v>9059</v>
      </c>
      <c r="B2471" s="24" t="s">
        <v>9060</v>
      </c>
    </row>
    <row r="2472" spans="1:2">
      <c r="A2472" s="24" t="s">
        <v>9061</v>
      </c>
      <c r="B2472" s="24" t="s">
        <v>9062</v>
      </c>
    </row>
    <row r="2473" spans="1:2">
      <c r="A2473" s="24" t="s">
        <v>9063</v>
      </c>
      <c r="B2473" s="24" t="s">
        <v>9064</v>
      </c>
    </row>
    <row r="2474" spans="1:2">
      <c r="A2474" s="24" t="s">
        <v>9065</v>
      </c>
      <c r="B2474" s="24" t="s">
        <v>7514</v>
      </c>
    </row>
    <row r="2475" spans="1:2">
      <c r="A2475" s="24" t="s">
        <v>9066</v>
      </c>
      <c r="B2475" s="24" t="s">
        <v>9067</v>
      </c>
    </row>
    <row r="2476" spans="1:2">
      <c r="A2476" s="24" t="s">
        <v>9068</v>
      </c>
      <c r="B2476" s="24" t="s">
        <v>9069</v>
      </c>
    </row>
    <row r="2477" spans="1:2">
      <c r="A2477" s="24" t="s">
        <v>9070</v>
      </c>
      <c r="B2477" s="24" t="s">
        <v>9071</v>
      </c>
    </row>
    <row r="2478" spans="1:2">
      <c r="A2478" s="24" t="s">
        <v>9072</v>
      </c>
      <c r="B2478" s="24" t="s">
        <v>9073</v>
      </c>
    </row>
    <row r="2479" spans="1:2">
      <c r="A2479" s="24" t="s">
        <v>9074</v>
      </c>
      <c r="B2479" s="24" t="s">
        <v>9075</v>
      </c>
    </row>
    <row r="2480" spans="1:2">
      <c r="A2480" s="24" t="s">
        <v>9076</v>
      </c>
      <c r="B2480" s="24" t="s">
        <v>9077</v>
      </c>
    </row>
    <row r="2481" spans="1:2">
      <c r="A2481" s="24" t="s">
        <v>9078</v>
      </c>
      <c r="B2481" s="24" t="s">
        <v>5636</v>
      </c>
    </row>
    <row r="2482" spans="1:2">
      <c r="A2482" s="24" t="s">
        <v>9079</v>
      </c>
      <c r="B2482" s="24" t="s">
        <v>9073</v>
      </c>
    </row>
    <row r="2483" spans="1:2">
      <c r="A2483" s="24" t="s">
        <v>9080</v>
      </c>
      <c r="B2483" s="24" t="s">
        <v>9081</v>
      </c>
    </row>
    <row r="2484" spans="1:2">
      <c r="A2484" s="24" t="s">
        <v>9082</v>
      </c>
      <c r="B2484" s="24" t="s">
        <v>9083</v>
      </c>
    </row>
    <row r="2485" spans="1:2">
      <c r="A2485" s="24" t="s">
        <v>9084</v>
      </c>
      <c r="B2485" s="24" t="s">
        <v>5378</v>
      </c>
    </row>
    <row r="2486" spans="1:2">
      <c r="A2486" s="24" t="s">
        <v>9085</v>
      </c>
      <c r="B2486" s="24" t="s">
        <v>9086</v>
      </c>
    </row>
    <row r="2487" spans="1:2">
      <c r="A2487" s="24" t="s">
        <v>9087</v>
      </c>
      <c r="B2487" s="24" t="s">
        <v>6532</v>
      </c>
    </row>
    <row r="2488" spans="1:2">
      <c r="A2488" s="24" t="s">
        <v>4353</v>
      </c>
      <c r="B2488" s="24" t="s">
        <v>9088</v>
      </c>
    </row>
    <row r="2489" spans="1:2">
      <c r="A2489" s="24" t="s">
        <v>9089</v>
      </c>
      <c r="B2489" s="24" t="s">
        <v>9090</v>
      </c>
    </row>
    <row r="2490" spans="1:2">
      <c r="A2490" s="24" t="s">
        <v>9091</v>
      </c>
      <c r="B2490" s="24" t="s">
        <v>9092</v>
      </c>
    </row>
    <row r="2491" spans="1:2">
      <c r="A2491" s="24" t="s">
        <v>9093</v>
      </c>
      <c r="B2491" s="24" t="s">
        <v>9034</v>
      </c>
    </row>
    <row r="2492" spans="1:2">
      <c r="A2492" s="24" t="s">
        <v>9094</v>
      </c>
      <c r="B2492" s="24" t="s">
        <v>6991</v>
      </c>
    </row>
    <row r="2493" spans="1:2">
      <c r="A2493" s="24" t="s">
        <v>9095</v>
      </c>
      <c r="B2493" s="24" t="s">
        <v>9096</v>
      </c>
    </row>
    <row r="2494" spans="1:2">
      <c r="A2494" s="24" t="s">
        <v>9097</v>
      </c>
      <c r="B2494" s="24" t="s">
        <v>9098</v>
      </c>
    </row>
    <row r="2495" spans="1:2">
      <c r="A2495" s="24" t="s">
        <v>9099</v>
      </c>
      <c r="B2495" s="24" t="s">
        <v>9100</v>
      </c>
    </row>
    <row r="2496" spans="1:2">
      <c r="A2496" s="24" t="s">
        <v>9101</v>
      </c>
      <c r="B2496" s="24" t="s">
        <v>9102</v>
      </c>
    </row>
    <row r="2497" spans="1:2">
      <c r="A2497" s="24" t="s">
        <v>9103</v>
      </c>
      <c r="B2497" s="24" t="s">
        <v>9104</v>
      </c>
    </row>
    <row r="2498" spans="1:2">
      <c r="A2498" s="24" t="s">
        <v>9105</v>
      </c>
      <c r="B2498" s="24" t="s">
        <v>8269</v>
      </c>
    </row>
    <row r="2499" spans="1:2">
      <c r="A2499" s="24" t="s">
        <v>9106</v>
      </c>
      <c r="B2499" s="24" t="s">
        <v>9107</v>
      </c>
    </row>
    <row r="2500" spans="1:2">
      <c r="A2500" s="24" t="s">
        <v>9108</v>
      </c>
      <c r="B2500" s="24" t="s">
        <v>9109</v>
      </c>
    </row>
    <row r="2501" spans="1:2">
      <c r="A2501" s="24" t="s">
        <v>9110</v>
      </c>
      <c r="B2501" s="24" t="s">
        <v>9111</v>
      </c>
    </row>
    <row r="2502" spans="1:2">
      <c r="A2502" s="24" t="s">
        <v>9112</v>
      </c>
      <c r="B2502" s="24" t="s">
        <v>9113</v>
      </c>
    </row>
    <row r="2503" spans="1:2">
      <c r="A2503" s="24" t="s">
        <v>9114</v>
      </c>
      <c r="B2503" s="24" t="s">
        <v>9115</v>
      </c>
    </row>
    <row r="2504" spans="1:2">
      <c r="A2504" s="24" t="s">
        <v>9116</v>
      </c>
      <c r="B2504" s="24" t="s">
        <v>9117</v>
      </c>
    </row>
    <row r="2505" spans="1:2">
      <c r="A2505" s="24" t="s">
        <v>9118</v>
      </c>
      <c r="B2505" s="24" t="s">
        <v>9119</v>
      </c>
    </row>
    <row r="2506" spans="1:2">
      <c r="A2506" s="24" t="s">
        <v>9120</v>
      </c>
      <c r="B2506" s="24" t="s">
        <v>9121</v>
      </c>
    </row>
    <row r="2507" spans="1:2">
      <c r="A2507" s="24" t="s">
        <v>9122</v>
      </c>
      <c r="B2507" s="24" t="s">
        <v>9123</v>
      </c>
    </row>
    <row r="2508" spans="1:2">
      <c r="A2508" s="24" t="s">
        <v>9124</v>
      </c>
      <c r="B2508" s="24" t="s">
        <v>9125</v>
      </c>
    </row>
    <row r="2509" spans="1:2">
      <c r="A2509" s="24" t="s">
        <v>9126</v>
      </c>
      <c r="B2509" s="24" t="s">
        <v>9127</v>
      </c>
    </row>
    <row r="2510" spans="1:2">
      <c r="A2510" s="24" t="s">
        <v>9128</v>
      </c>
      <c r="B2510" s="24" t="s">
        <v>7814</v>
      </c>
    </row>
    <row r="2511" spans="1:2">
      <c r="A2511" s="24" t="s">
        <v>9129</v>
      </c>
      <c r="B2511" s="24" t="s">
        <v>9130</v>
      </c>
    </row>
    <row r="2512" spans="1:2">
      <c r="A2512" s="24" t="s">
        <v>9131</v>
      </c>
      <c r="B2512" s="24" t="s">
        <v>9132</v>
      </c>
    </row>
    <row r="2513" spans="1:2">
      <c r="A2513" s="24" t="s">
        <v>9133</v>
      </c>
      <c r="B2513" s="24" t="s">
        <v>9134</v>
      </c>
    </row>
    <row r="2514" spans="1:2">
      <c r="A2514" s="24" t="s">
        <v>9135</v>
      </c>
      <c r="B2514" s="24" t="s">
        <v>9136</v>
      </c>
    </row>
    <row r="2515" spans="1:2">
      <c r="A2515" s="24" t="s">
        <v>9137</v>
      </c>
      <c r="B2515" s="24" t="s">
        <v>9138</v>
      </c>
    </row>
    <row r="2516" spans="1:2">
      <c r="A2516" s="24" t="s">
        <v>9139</v>
      </c>
      <c r="B2516" s="24" t="s">
        <v>9140</v>
      </c>
    </row>
    <row r="2517" spans="1:2">
      <c r="A2517" s="24" t="s">
        <v>9141</v>
      </c>
      <c r="B2517" s="24" t="s">
        <v>5101</v>
      </c>
    </row>
    <row r="2518" spans="1:2">
      <c r="A2518" s="24" t="s">
        <v>9142</v>
      </c>
      <c r="B2518" s="24" t="s">
        <v>9143</v>
      </c>
    </row>
    <row r="2519" spans="1:2">
      <c r="A2519" s="24" t="s">
        <v>9144</v>
      </c>
      <c r="B2519" s="24" t="s">
        <v>9145</v>
      </c>
    </row>
    <row r="2520" spans="1:2">
      <c r="A2520" s="24" t="s">
        <v>9146</v>
      </c>
      <c r="B2520" s="24" t="s">
        <v>9147</v>
      </c>
    </row>
    <row r="2521" spans="1:2">
      <c r="A2521" s="24" t="s">
        <v>9148</v>
      </c>
      <c r="B2521" s="24" t="s">
        <v>9149</v>
      </c>
    </row>
    <row r="2522" spans="1:2">
      <c r="A2522" s="24" t="s">
        <v>9150</v>
      </c>
      <c r="B2522" s="24" t="s">
        <v>9151</v>
      </c>
    </row>
    <row r="2523" spans="1:2">
      <c r="A2523" s="24" t="s">
        <v>9152</v>
      </c>
      <c r="B2523" s="24" t="s">
        <v>9153</v>
      </c>
    </row>
    <row r="2524" spans="1:2">
      <c r="A2524" s="24" t="s">
        <v>9154</v>
      </c>
      <c r="B2524" s="24" t="s">
        <v>9155</v>
      </c>
    </row>
    <row r="2525" spans="1:2">
      <c r="A2525" s="24" t="s">
        <v>9156</v>
      </c>
      <c r="B2525" s="24" t="s">
        <v>9157</v>
      </c>
    </row>
    <row r="2526" spans="1:2">
      <c r="A2526" s="24" t="s">
        <v>9158</v>
      </c>
      <c r="B2526" s="24" t="s">
        <v>7826</v>
      </c>
    </row>
    <row r="2527" spans="1:2">
      <c r="A2527" s="24" t="s">
        <v>9159</v>
      </c>
      <c r="B2527" s="24" t="s">
        <v>9160</v>
      </c>
    </row>
    <row r="2528" spans="1:2">
      <c r="A2528" s="24" t="s">
        <v>9161</v>
      </c>
      <c r="B2528" s="24" t="s">
        <v>9162</v>
      </c>
    </row>
    <row r="2529" spans="1:2">
      <c r="A2529" s="24" t="s">
        <v>9163</v>
      </c>
      <c r="B2529" s="24" t="s">
        <v>9164</v>
      </c>
    </row>
    <row r="2530" spans="1:2">
      <c r="A2530" s="24" t="s">
        <v>9165</v>
      </c>
      <c r="B2530" s="24" t="s">
        <v>9166</v>
      </c>
    </row>
    <row r="2531" spans="1:2">
      <c r="A2531" s="24" t="s">
        <v>9167</v>
      </c>
      <c r="B2531" s="24" t="s">
        <v>9168</v>
      </c>
    </row>
    <row r="2532" spans="1:2">
      <c r="A2532" s="24" t="s">
        <v>9169</v>
      </c>
      <c r="B2532" s="24" t="s">
        <v>9170</v>
      </c>
    </row>
    <row r="2533" spans="1:2">
      <c r="A2533" s="24" t="s">
        <v>9171</v>
      </c>
      <c r="B2533" s="24" t="s">
        <v>9172</v>
      </c>
    </row>
    <row r="2534" spans="1:2">
      <c r="A2534" s="24" t="s">
        <v>9173</v>
      </c>
      <c r="B2534" s="24" t="s">
        <v>9174</v>
      </c>
    </row>
    <row r="2535" spans="1:2">
      <c r="A2535" s="24" t="s">
        <v>9175</v>
      </c>
      <c r="B2535" s="24" t="s">
        <v>9176</v>
      </c>
    </row>
    <row r="2536" spans="1:2">
      <c r="A2536" s="24" t="s">
        <v>9177</v>
      </c>
      <c r="B2536" s="24" t="s">
        <v>9178</v>
      </c>
    </row>
    <row r="2537" spans="1:2">
      <c r="A2537" s="24" t="s">
        <v>9179</v>
      </c>
      <c r="B2537" s="24" t="s">
        <v>9180</v>
      </c>
    </row>
    <row r="2538" spans="1:2">
      <c r="A2538" s="24" t="s">
        <v>9181</v>
      </c>
      <c r="B2538" s="24" t="s">
        <v>9182</v>
      </c>
    </row>
    <row r="2539" spans="1:2">
      <c r="A2539" s="24" t="s">
        <v>9183</v>
      </c>
      <c r="B2539" s="24" t="s">
        <v>9184</v>
      </c>
    </row>
    <row r="2540" spans="1:2">
      <c r="A2540" s="24" t="s">
        <v>9185</v>
      </c>
      <c r="B2540" s="24" t="s">
        <v>9186</v>
      </c>
    </row>
    <row r="2541" spans="1:2">
      <c r="A2541" s="24" t="s">
        <v>9187</v>
      </c>
      <c r="B2541" s="24" t="s">
        <v>9188</v>
      </c>
    </row>
    <row r="2542" spans="1:2">
      <c r="A2542" s="24" t="s">
        <v>9189</v>
      </c>
      <c r="B2542" s="24" t="s">
        <v>9190</v>
      </c>
    </row>
    <row r="2543" spans="1:2">
      <c r="A2543" s="24" t="s">
        <v>9191</v>
      </c>
      <c r="B2543" s="24" t="s">
        <v>9192</v>
      </c>
    </row>
    <row r="2544" spans="1:2">
      <c r="A2544" s="24" t="s">
        <v>9193</v>
      </c>
      <c r="B2544" s="24" t="s">
        <v>9194</v>
      </c>
    </row>
    <row r="2545" spans="1:2">
      <c r="A2545" s="24" t="s">
        <v>9195</v>
      </c>
      <c r="B2545" s="24" t="s">
        <v>9196</v>
      </c>
    </row>
    <row r="2546" spans="1:2">
      <c r="A2546" s="24"/>
      <c r="B2546" s="24"/>
    </row>
    <row r="2547" spans="1:2">
      <c r="A2547" s="24" t="s">
        <v>9197</v>
      </c>
      <c r="B2547" s="24"/>
    </row>
    <row r="2548" spans="1:2">
      <c r="A2548" s="24"/>
      <c r="B2548" s="24"/>
    </row>
    <row r="2549" spans="1:2">
      <c r="A2549" s="24" t="s">
        <v>9198</v>
      </c>
      <c r="B2549" s="24" t="s">
        <v>9199</v>
      </c>
    </row>
    <row r="2550" spans="1:2">
      <c r="A2550" s="24" t="s">
        <v>9200</v>
      </c>
      <c r="B2550" s="24" t="s">
        <v>9201</v>
      </c>
    </row>
    <row r="2551" spans="1:2">
      <c r="A2551" s="24" t="s">
        <v>9202</v>
      </c>
      <c r="B2551" s="24" t="s">
        <v>6109</v>
      </c>
    </row>
    <row r="2552" spans="1:2">
      <c r="A2552" s="24" t="s">
        <v>9203</v>
      </c>
      <c r="B2552" s="24" t="s">
        <v>9204</v>
      </c>
    </row>
    <row r="2553" spans="1:2">
      <c r="A2553" s="24" t="s">
        <v>9205</v>
      </c>
      <c r="B2553" s="24" t="s">
        <v>9206</v>
      </c>
    </row>
    <row r="2554" spans="1:2">
      <c r="A2554" s="24" t="s">
        <v>9207</v>
      </c>
      <c r="B2554" s="24" t="s">
        <v>9208</v>
      </c>
    </row>
    <row r="2555" spans="1:2">
      <c r="A2555" s="24" t="s">
        <v>9209</v>
      </c>
      <c r="B2555" s="24" t="s">
        <v>7600</v>
      </c>
    </row>
    <row r="2556" spans="1:2">
      <c r="A2556" s="24" t="s">
        <v>9210</v>
      </c>
      <c r="B2556" s="24" t="s">
        <v>9049</v>
      </c>
    </row>
    <row r="2557" spans="1:2">
      <c r="A2557" s="24" t="s">
        <v>9211</v>
      </c>
      <c r="B2557" s="24" t="s">
        <v>9212</v>
      </c>
    </row>
    <row r="2558" spans="1:2">
      <c r="A2558" s="24" t="s">
        <v>9213</v>
      </c>
      <c r="B2558" s="24" t="s">
        <v>9214</v>
      </c>
    </row>
    <row r="2559" spans="1:2">
      <c r="A2559" s="24" t="s">
        <v>9215</v>
      </c>
      <c r="B2559" s="24" t="s">
        <v>9216</v>
      </c>
    </row>
    <row r="2560" spans="1:2">
      <c r="A2560" s="24" t="s">
        <v>9217</v>
      </c>
      <c r="B2560" s="24" t="s">
        <v>9218</v>
      </c>
    </row>
    <row r="2561" spans="1:2">
      <c r="A2561" s="24" t="s">
        <v>9219</v>
      </c>
      <c r="B2561" s="24" t="s">
        <v>9216</v>
      </c>
    </row>
    <row r="2562" spans="1:2">
      <c r="A2562" s="24" t="s">
        <v>9220</v>
      </c>
      <c r="B2562" s="24" t="s">
        <v>9221</v>
      </c>
    </row>
    <row r="2563" spans="1:2">
      <c r="A2563" s="24" t="s">
        <v>9222</v>
      </c>
      <c r="B2563" s="24" t="s">
        <v>9223</v>
      </c>
    </row>
    <row r="2564" spans="1:2">
      <c r="A2564" s="24" t="s">
        <v>9224</v>
      </c>
      <c r="B2564" s="24" t="s">
        <v>9225</v>
      </c>
    </row>
    <row r="2565" spans="1:2">
      <c r="A2565" s="24" t="s">
        <v>9226</v>
      </c>
      <c r="B2565" s="24" t="s">
        <v>9227</v>
      </c>
    </row>
    <row r="2566" spans="1:2">
      <c r="A2566" s="24" t="s">
        <v>9228</v>
      </c>
      <c r="B2566" s="24" t="s">
        <v>8300</v>
      </c>
    </row>
    <row r="2567" spans="1:2">
      <c r="A2567" s="24" t="s">
        <v>9229</v>
      </c>
      <c r="B2567" s="24" t="s">
        <v>9230</v>
      </c>
    </row>
    <row r="2568" spans="1:2">
      <c r="A2568" s="24" t="s">
        <v>9231</v>
      </c>
      <c r="B2568" s="24" t="s">
        <v>9232</v>
      </c>
    </row>
    <row r="2569" spans="1:2">
      <c r="A2569" s="24" t="s">
        <v>9233</v>
      </c>
      <c r="B2569" s="24" t="s">
        <v>9234</v>
      </c>
    </row>
    <row r="2570" spans="1:2">
      <c r="A2570" s="24" t="s">
        <v>9235</v>
      </c>
      <c r="B2570" s="24" t="s">
        <v>9236</v>
      </c>
    </row>
    <row r="2571" spans="1:2">
      <c r="A2571" s="24" t="s">
        <v>9237</v>
      </c>
      <c r="B2571" s="24" t="s">
        <v>9238</v>
      </c>
    </row>
    <row r="2572" spans="1:2">
      <c r="A2572" s="24" t="s">
        <v>9239</v>
      </c>
      <c r="B2572" s="24" t="s">
        <v>9240</v>
      </c>
    </row>
    <row r="2573" spans="1:2">
      <c r="A2573" s="24" t="s">
        <v>9241</v>
      </c>
      <c r="B2573" s="24" t="s">
        <v>8534</v>
      </c>
    </row>
    <row r="2574" spans="1:2">
      <c r="A2574" s="24" t="s">
        <v>9242</v>
      </c>
      <c r="B2574" s="24" t="s">
        <v>9243</v>
      </c>
    </row>
    <row r="2575" spans="1:2">
      <c r="A2575" s="24" t="s">
        <v>9244</v>
      </c>
      <c r="B2575" s="24" t="s">
        <v>9245</v>
      </c>
    </row>
    <row r="2576" spans="1:2">
      <c r="A2576" s="24" t="s">
        <v>9246</v>
      </c>
      <c r="B2576" s="24" t="s">
        <v>9247</v>
      </c>
    </row>
    <row r="2577" spans="1:2">
      <c r="A2577" s="24" t="s">
        <v>9248</v>
      </c>
      <c r="B2577" s="24" t="s">
        <v>9249</v>
      </c>
    </row>
    <row r="2578" spans="1:2">
      <c r="A2578" s="24" t="s">
        <v>9250</v>
      </c>
      <c r="B2578" s="24" t="s">
        <v>9251</v>
      </c>
    </row>
    <row r="2579" spans="1:2">
      <c r="A2579" s="24" t="s">
        <v>9252</v>
      </c>
      <c r="B2579" s="24" t="s">
        <v>9253</v>
      </c>
    </row>
    <row r="2580" spans="1:2">
      <c r="A2580" s="24" t="s">
        <v>9254</v>
      </c>
      <c r="B2580" s="24" t="s">
        <v>9255</v>
      </c>
    </row>
    <row r="2581" spans="1:2">
      <c r="A2581" s="24" t="s">
        <v>9256</v>
      </c>
      <c r="B2581" s="24" t="s">
        <v>9257</v>
      </c>
    </row>
    <row r="2582" spans="1:2">
      <c r="A2582" s="24" t="s">
        <v>9258</v>
      </c>
      <c r="B2582" s="24" t="s">
        <v>9259</v>
      </c>
    </row>
    <row r="2583" spans="1:2">
      <c r="A2583" s="24" t="s">
        <v>9260</v>
      </c>
      <c r="B2583" s="24" t="s">
        <v>9261</v>
      </c>
    </row>
    <row r="2584" spans="1:2">
      <c r="A2584" s="24" t="s">
        <v>9262</v>
      </c>
      <c r="B2584" s="24" t="s">
        <v>5876</v>
      </c>
    </row>
    <row r="2585" spans="1:2">
      <c r="A2585" s="24" t="s">
        <v>9263</v>
      </c>
      <c r="B2585" s="24" t="s">
        <v>9264</v>
      </c>
    </row>
    <row r="2586" spans="1:2">
      <c r="A2586" s="24" t="s">
        <v>9265</v>
      </c>
      <c r="B2586" s="24" t="s">
        <v>9266</v>
      </c>
    </row>
    <row r="2587" spans="1:2">
      <c r="A2587" s="24" t="s">
        <v>9267</v>
      </c>
      <c r="B2587" s="24" t="s">
        <v>9268</v>
      </c>
    </row>
    <row r="2588" spans="1:2">
      <c r="A2588" s="24" t="s">
        <v>9269</v>
      </c>
      <c r="B2588" s="24" t="s">
        <v>9270</v>
      </c>
    </row>
    <row r="2589" spans="1:2">
      <c r="A2589" s="24" t="s">
        <v>9271</v>
      </c>
      <c r="B2589" s="24" t="s">
        <v>9272</v>
      </c>
    </row>
    <row r="2590" spans="1:2">
      <c r="A2590" s="24" t="s">
        <v>9273</v>
      </c>
      <c r="B2590" s="24" t="s">
        <v>9274</v>
      </c>
    </row>
    <row r="2591" spans="1:2">
      <c r="A2591" s="24" t="s">
        <v>9275</v>
      </c>
      <c r="B2591" s="24" t="s">
        <v>9276</v>
      </c>
    </row>
    <row r="2592" spans="1:2">
      <c r="A2592" s="24" t="s">
        <v>9277</v>
      </c>
      <c r="B2592" s="24" t="s">
        <v>6460</v>
      </c>
    </row>
    <row r="2593" spans="1:2">
      <c r="A2593" s="24" t="s">
        <v>9278</v>
      </c>
      <c r="B2593" s="24" t="s">
        <v>9279</v>
      </c>
    </row>
    <row r="2594" spans="1:2">
      <c r="A2594" s="24" t="s">
        <v>9280</v>
      </c>
      <c r="B2594" s="24" t="s">
        <v>9281</v>
      </c>
    </row>
    <row r="2595" spans="1:2">
      <c r="A2595" s="24" t="s">
        <v>9282</v>
      </c>
      <c r="B2595" s="24" t="s">
        <v>9283</v>
      </c>
    </row>
    <row r="2596" spans="1:2">
      <c r="A2596" s="24" t="s">
        <v>9284</v>
      </c>
      <c r="B2596" s="24" t="s">
        <v>9285</v>
      </c>
    </row>
    <row r="2597" spans="1:2">
      <c r="A2597" s="24" t="s">
        <v>9286</v>
      </c>
      <c r="B2597" s="24" t="s">
        <v>9287</v>
      </c>
    </row>
    <row r="2598" spans="1:2">
      <c r="A2598" s="24" t="s">
        <v>9288</v>
      </c>
      <c r="B2598" s="24" t="s">
        <v>9289</v>
      </c>
    </row>
    <row r="2599" spans="1:2">
      <c r="A2599" s="24" t="s">
        <v>9290</v>
      </c>
      <c r="B2599" s="24" t="s">
        <v>9279</v>
      </c>
    </row>
    <row r="2600" spans="1:2">
      <c r="A2600" s="24" t="s">
        <v>9291</v>
      </c>
      <c r="B2600" s="24" t="s">
        <v>9292</v>
      </c>
    </row>
    <row r="2601" spans="1:2">
      <c r="A2601" s="24" t="s">
        <v>9293</v>
      </c>
      <c r="B2601" s="24" t="s">
        <v>9294</v>
      </c>
    </row>
    <row r="2602" spans="1:2">
      <c r="A2602" s="24" t="s">
        <v>9295</v>
      </c>
      <c r="B2602" s="24" t="s">
        <v>9296</v>
      </c>
    </row>
    <row r="2603" spans="1:2">
      <c r="A2603" s="24" t="s">
        <v>9297</v>
      </c>
      <c r="B2603" s="24" t="s">
        <v>6412</v>
      </c>
    </row>
    <row r="2604" spans="1:2">
      <c r="A2604" s="24" t="s">
        <v>9298</v>
      </c>
      <c r="B2604" s="24" t="s">
        <v>5460</v>
      </c>
    </row>
    <row r="2605" spans="1:2">
      <c r="A2605" s="24" t="s">
        <v>9299</v>
      </c>
      <c r="B2605" s="24" t="s">
        <v>9300</v>
      </c>
    </row>
    <row r="2606" spans="1:2">
      <c r="A2606" s="24" t="s">
        <v>9301</v>
      </c>
      <c r="B2606" s="24" t="s">
        <v>9302</v>
      </c>
    </row>
    <row r="2607" spans="1:2">
      <c r="A2607" s="24" t="s">
        <v>9303</v>
      </c>
      <c r="B2607" s="24" t="s">
        <v>9304</v>
      </c>
    </row>
    <row r="2608" spans="1:2">
      <c r="A2608" s="24" t="s">
        <v>9305</v>
      </c>
      <c r="B2608" s="24" t="s">
        <v>9306</v>
      </c>
    </row>
    <row r="2609" spans="1:2">
      <c r="A2609" s="24" t="s">
        <v>9307</v>
      </c>
      <c r="B2609" s="24" t="s">
        <v>9308</v>
      </c>
    </row>
    <row r="2610" spans="1:2">
      <c r="A2610" s="24" t="s">
        <v>9309</v>
      </c>
      <c r="B2610" s="24" t="s">
        <v>9310</v>
      </c>
    </row>
    <row r="2611" spans="1:2">
      <c r="A2611" s="24" t="s">
        <v>9311</v>
      </c>
      <c r="B2611" s="24" t="s">
        <v>9312</v>
      </c>
    </row>
    <row r="2612" spans="1:2">
      <c r="A2612" s="24" t="s">
        <v>9313</v>
      </c>
      <c r="B2612" s="24" t="s">
        <v>9314</v>
      </c>
    </row>
    <row r="2613" spans="1:2">
      <c r="A2613" s="24" t="s">
        <v>9315</v>
      </c>
      <c r="B2613" s="24" t="s">
        <v>8745</v>
      </c>
    </row>
    <row r="2614" spans="1:2">
      <c r="A2614" s="24" t="s">
        <v>9316</v>
      </c>
      <c r="B2614" s="24" t="s">
        <v>9317</v>
      </c>
    </row>
    <row r="2615" spans="1:2">
      <c r="A2615" s="24" t="s">
        <v>9318</v>
      </c>
      <c r="B2615" s="24" t="s">
        <v>9319</v>
      </c>
    </row>
    <row r="2616" spans="1:2">
      <c r="A2616" s="24" t="s">
        <v>9320</v>
      </c>
      <c r="B2616" s="24" t="s">
        <v>9321</v>
      </c>
    </row>
    <row r="2617" spans="1:2">
      <c r="A2617" s="24" t="s">
        <v>9322</v>
      </c>
      <c r="B2617" s="24" t="s">
        <v>9323</v>
      </c>
    </row>
    <row r="2618" spans="1:2">
      <c r="A2618" s="24" t="s">
        <v>9324</v>
      </c>
      <c r="B2618" s="24" t="s">
        <v>9325</v>
      </c>
    </row>
    <row r="2619" spans="1:2">
      <c r="A2619" s="24" t="s">
        <v>9326</v>
      </c>
      <c r="B2619" s="24" t="s">
        <v>9327</v>
      </c>
    </row>
    <row r="2620" spans="1:2">
      <c r="A2620" s="24" t="s">
        <v>9328</v>
      </c>
      <c r="B2620" s="24" t="s">
        <v>9329</v>
      </c>
    </row>
    <row r="2621" spans="1:2">
      <c r="A2621" s="24" t="s">
        <v>9330</v>
      </c>
      <c r="B2621" s="24" t="s">
        <v>9331</v>
      </c>
    </row>
    <row r="2622" spans="1:2">
      <c r="A2622" s="24" t="s">
        <v>9332</v>
      </c>
      <c r="B2622" s="24" t="s">
        <v>9333</v>
      </c>
    </row>
    <row r="2623" spans="1:2">
      <c r="A2623" s="24" t="s">
        <v>9334</v>
      </c>
      <c r="B2623" s="24" t="s">
        <v>9335</v>
      </c>
    </row>
    <row r="2624" spans="1:2">
      <c r="A2624" s="24" t="s">
        <v>9336</v>
      </c>
      <c r="B2624" s="24" t="s">
        <v>9337</v>
      </c>
    </row>
    <row r="2625" spans="1:2">
      <c r="A2625" s="24" t="s">
        <v>9338</v>
      </c>
      <c r="B2625" s="24" t="s">
        <v>9339</v>
      </c>
    </row>
    <row r="2626" spans="1:2">
      <c r="A2626" s="24" t="s">
        <v>9340</v>
      </c>
      <c r="B2626" s="24" t="s">
        <v>9341</v>
      </c>
    </row>
    <row r="2627" spans="1:2">
      <c r="A2627" s="24" t="s">
        <v>9342</v>
      </c>
      <c r="B2627" s="24" t="s">
        <v>9343</v>
      </c>
    </row>
    <row r="2628" spans="1:2">
      <c r="A2628" s="24" t="s">
        <v>9344</v>
      </c>
      <c r="B2628" s="24" t="s">
        <v>9345</v>
      </c>
    </row>
    <row r="2629" spans="1:2">
      <c r="A2629" s="24" t="s">
        <v>9346</v>
      </c>
      <c r="B2629" s="24" t="s">
        <v>9347</v>
      </c>
    </row>
    <row r="2630" spans="1:2">
      <c r="A2630" s="24" t="s">
        <v>9348</v>
      </c>
      <c r="B2630" s="24" t="s">
        <v>9349</v>
      </c>
    </row>
    <row r="2631" spans="1:2">
      <c r="A2631" s="24" t="s">
        <v>9350</v>
      </c>
      <c r="B2631" s="24" t="s">
        <v>9351</v>
      </c>
    </row>
    <row r="2632" spans="1:2">
      <c r="A2632" s="24" t="s">
        <v>9352</v>
      </c>
      <c r="B2632" s="24" t="s">
        <v>9353</v>
      </c>
    </row>
    <row r="2633" spans="1:2">
      <c r="A2633" s="24" t="s">
        <v>9354</v>
      </c>
      <c r="B2633" s="24" t="s">
        <v>7907</v>
      </c>
    </row>
    <row r="2634" spans="1:2">
      <c r="A2634" s="24" t="s">
        <v>9355</v>
      </c>
      <c r="B2634" s="24" t="s">
        <v>9356</v>
      </c>
    </row>
    <row r="2635" spans="1:2">
      <c r="A2635" s="24" t="s">
        <v>9357</v>
      </c>
      <c r="B2635" s="24" t="s">
        <v>9358</v>
      </c>
    </row>
    <row r="2636" spans="1:2">
      <c r="A2636" s="27" t="s">
        <v>9359</v>
      </c>
      <c r="B2636" s="24" t="s">
        <v>4410</v>
      </c>
    </row>
    <row r="2637" spans="1:2">
      <c r="A2637" s="22" t="s">
        <v>9360</v>
      </c>
      <c r="B2637" s="22" t="s">
        <v>9361</v>
      </c>
    </row>
    <row r="2638" spans="1:2">
      <c r="A2638" s="24" t="s">
        <v>9362</v>
      </c>
      <c r="B2638" s="24" t="s">
        <v>9363</v>
      </c>
    </row>
    <row r="2639" spans="1:2">
      <c r="A2639" s="24" t="s">
        <v>9364</v>
      </c>
      <c r="B2639" s="24" t="s">
        <v>9365</v>
      </c>
    </row>
    <row r="2640" spans="1:2">
      <c r="A2640" s="24" t="s">
        <v>9366</v>
      </c>
      <c r="B2640" s="24" t="s">
        <v>9367</v>
      </c>
    </row>
    <row r="2641" spans="1:2">
      <c r="A2641" s="24" t="s">
        <v>9368</v>
      </c>
      <c r="B2641" s="24" t="s">
        <v>9369</v>
      </c>
    </row>
    <row r="2642" spans="1:2">
      <c r="A2642" s="24" t="s">
        <v>9370</v>
      </c>
      <c r="B2642" s="24" t="s">
        <v>9371</v>
      </c>
    </row>
    <row r="2643" spans="1:2">
      <c r="A2643" s="24" t="s">
        <v>9372</v>
      </c>
      <c r="B2643" s="24" t="s">
        <v>9373</v>
      </c>
    </row>
    <row r="2644" spans="1:2">
      <c r="A2644" s="24" t="s">
        <v>9374</v>
      </c>
      <c r="B2644" s="24" t="s">
        <v>4803</v>
      </c>
    </row>
    <row r="2645" spans="1:2">
      <c r="A2645" s="24" t="s">
        <v>9375</v>
      </c>
      <c r="B2645" s="24" t="s">
        <v>9376</v>
      </c>
    </row>
    <row r="2646" spans="1:2">
      <c r="A2646" s="24" t="s">
        <v>9377</v>
      </c>
      <c r="B2646" s="24" t="s">
        <v>9378</v>
      </c>
    </row>
    <row r="2647" spans="1:2">
      <c r="A2647" s="24" t="s">
        <v>9379</v>
      </c>
      <c r="B2647" s="24" t="s">
        <v>9380</v>
      </c>
    </row>
    <row r="2648" spans="1:2">
      <c r="A2648" s="24" t="s">
        <v>9381</v>
      </c>
      <c r="B2648" s="24" t="s">
        <v>9382</v>
      </c>
    </row>
    <row r="2649" spans="1:2">
      <c r="A2649" s="24" t="s">
        <v>9383</v>
      </c>
      <c r="B2649" s="24" t="s">
        <v>9384</v>
      </c>
    </row>
    <row r="2650" spans="1:2">
      <c r="A2650" s="24" t="s">
        <v>9385</v>
      </c>
      <c r="B2650" s="24" t="s">
        <v>9386</v>
      </c>
    </row>
    <row r="2651" spans="1:2">
      <c r="A2651" s="24" t="s">
        <v>9387</v>
      </c>
      <c r="B2651" s="24" t="s">
        <v>9388</v>
      </c>
    </row>
    <row r="2652" spans="1:2">
      <c r="A2652" s="24" t="s">
        <v>9389</v>
      </c>
      <c r="B2652" s="24" t="s">
        <v>9390</v>
      </c>
    </row>
    <row r="2653" spans="1:2">
      <c r="A2653" s="24" t="s">
        <v>9391</v>
      </c>
      <c r="B2653" s="24" t="s">
        <v>9392</v>
      </c>
    </row>
    <row r="2654" spans="1:2">
      <c r="A2654" s="24" t="s">
        <v>9393</v>
      </c>
      <c r="B2654" s="24" t="s">
        <v>9394</v>
      </c>
    </row>
    <row r="2655" spans="1:2">
      <c r="A2655" s="24" t="s">
        <v>9395</v>
      </c>
      <c r="B2655" s="24" t="s">
        <v>4949</v>
      </c>
    </row>
    <row r="2656" spans="1:2">
      <c r="A2656" s="24" t="s">
        <v>9396</v>
      </c>
      <c r="B2656" s="24" t="s">
        <v>9397</v>
      </c>
    </row>
    <row r="2657" spans="1:2">
      <c r="A2657" s="24" t="s">
        <v>9398</v>
      </c>
      <c r="B2657" s="24" t="s">
        <v>9399</v>
      </c>
    </row>
    <row r="2658" spans="1:2">
      <c r="A2658" s="24" t="s">
        <v>9400</v>
      </c>
      <c r="B2658" s="24" t="s">
        <v>9401</v>
      </c>
    </row>
    <row r="2659" spans="1:2">
      <c r="A2659" s="24" t="s">
        <v>9402</v>
      </c>
      <c r="B2659" s="24" t="s">
        <v>9403</v>
      </c>
    </row>
    <row r="2660" spans="1:2">
      <c r="A2660" s="24" t="s">
        <v>9404</v>
      </c>
      <c r="B2660" s="24" t="s">
        <v>9405</v>
      </c>
    </row>
    <row r="2661" spans="1:2">
      <c r="A2661" s="24" t="s">
        <v>9406</v>
      </c>
      <c r="B2661" s="24" t="s">
        <v>9407</v>
      </c>
    </row>
    <row r="2662" spans="1:2">
      <c r="A2662" s="24" t="s">
        <v>9408</v>
      </c>
      <c r="B2662" s="24" t="s">
        <v>9409</v>
      </c>
    </row>
    <row r="2663" spans="1:2">
      <c r="A2663" s="24" t="s">
        <v>9410</v>
      </c>
      <c r="B2663" s="24" t="s">
        <v>9411</v>
      </c>
    </row>
    <row r="2664" spans="1:2">
      <c r="A2664" s="24" t="s">
        <v>9412</v>
      </c>
      <c r="B2664" s="24" t="s">
        <v>6600</v>
      </c>
    </row>
    <row r="2665" spans="1:2">
      <c r="A2665" s="24" t="s">
        <v>9413</v>
      </c>
      <c r="B2665" s="24" t="s">
        <v>9414</v>
      </c>
    </row>
    <row r="2666" spans="1:2">
      <c r="A2666" s="24" t="s">
        <v>9415</v>
      </c>
      <c r="B2666" s="24" t="s">
        <v>9296</v>
      </c>
    </row>
    <row r="2667" spans="1:2">
      <c r="A2667" s="24" t="s">
        <v>9416</v>
      </c>
      <c r="B2667" s="24" t="s">
        <v>9417</v>
      </c>
    </row>
    <row r="2668" spans="1:2">
      <c r="A2668" s="24" t="s">
        <v>9418</v>
      </c>
      <c r="B2668" s="24" t="s">
        <v>9419</v>
      </c>
    </row>
    <row r="2669" spans="1:2">
      <c r="A2669" s="24" t="s">
        <v>9420</v>
      </c>
      <c r="B2669" s="24" t="s">
        <v>9421</v>
      </c>
    </row>
    <row r="2670" spans="1:2">
      <c r="A2670" s="24" t="s">
        <v>9422</v>
      </c>
      <c r="B2670" s="24" t="s">
        <v>9423</v>
      </c>
    </row>
    <row r="2671" spans="1:2">
      <c r="A2671" s="24" t="s">
        <v>9424</v>
      </c>
      <c r="B2671" s="24" t="s">
        <v>9425</v>
      </c>
    </row>
    <row r="2672" spans="1:2">
      <c r="A2672" s="24" t="s">
        <v>9426</v>
      </c>
      <c r="B2672" s="24" t="s">
        <v>9427</v>
      </c>
    </row>
    <row r="2673" spans="1:2">
      <c r="A2673" s="24" t="s">
        <v>9428</v>
      </c>
      <c r="B2673" s="24" t="s">
        <v>9429</v>
      </c>
    </row>
    <row r="2674" spans="1:2">
      <c r="A2674" s="24" t="s">
        <v>9430</v>
      </c>
      <c r="B2674" s="24" t="s">
        <v>9431</v>
      </c>
    </row>
    <row r="2675" spans="1:2">
      <c r="A2675" s="24" t="s">
        <v>9432</v>
      </c>
      <c r="B2675" s="24" t="s">
        <v>5392</v>
      </c>
    </row>
    <row r="2676" spans="1:2">
      <c r="A2676" s="24" t="s">
        <v>9433</v>
      </c>
      <c r="B2676" s="24" t="s">
        <v>9434</v>
      </c>
    </row>
    <row r="2677" spans="1:2">
      <c r="A2677" s="24" t="s">
        <v>9435</v>
      </c>
      <c r="B2677" s="24" t="s">
        <v>6307</v>
      </c>
    </row>
    <row r="2678" spans="1:2">
      <c r="A2678" s="24" t="s">
        <v>9436</v>
      </c>
      <c r="B2678" s="24" t="s">
        <v>9437</v>
      </c>
    </row>
    <row r="2679" spans="1:2">
      <c r="A2679" s="24" t="s">
        <v>9438</v>
      </c>
      <c r="B2679" s="24" t="s">
        <v>9439</v>
      </c>
    </row>
    <row r="2680" spans="1:2">
      <c r="A2680" s="24" t="s">
        <v>9440</v>
      </c>
      <c r="B2680" s="24" t="s">
        <v>9441</v>
      </c>
    </row>
    <row r="2681" spans="1:2">
      <c r="A2681" s="24" t="s">
        <v>9442</v>
      </c>
      <c r="B2681" s="24" t="s">
        <v>9443</v>
      </c>
    </row>
    <row r="2682" spans="1:2">
      <c r="A2682" s="24" t="s">
        <v>9444</v>
      </c>
      <c r="B2682" s="24" t="s">
        <v>9445</v>
      </c>
    </row>
    <row r="2683" spans="1:2">
      <c r="A2683" s="24" t="s">
        <v>9446</v>
      </c>
      <c r="B2683" s="24" t="s">
        <v>9447</v>
      </c>
    </row>
    <row r="2684" spans="1:2">
      <c r="A2684" s="24" t="s">
        <v>9448</v>
      </c>
      <c r="B2684" s="24" t="s">
        <v>9449</v>
      </c>
    </row>
    <row r="2685" spans="1:2">
      <c r="A2685" s="24" t="s">
        <v>9450</v>
      </c>
      <c r="B2685" s="24" t="s">
        <v>9451</v>
      </c>
    </row>
    <row r="2686" spans="1:2">
      <c r="A2686" s="24" t="s">
        <v>9452</v>
      </c>
      <c r="B2686" s="24" t="s">
        <v>9453</v>
      </c>
    </row>
    <row r="2687" spans="1:2">
      <c r="A2687" s="24" t="s">
        <v>9454</v>
      </c>
      <c r="B2687" s="24" t="s">
        <v>9455</v>
      </c>
    </row>
    <row r="2688" spans="1:2">
      <c r="A2688" s="24" t="s">
        <v>9456</v>
      </c>
      <c r="B2688" s="24" t="s">
        <v>6490</v>
      </c>
    </row>
    <row r="2689" spans="1:2">
      <c r="A2689" s="24" t="s">
        <v>9457</v>
      </c>
      <c r="B2689" s="24" t="s">
        <v>6565</v>
      </c>
    </row>
    <row r="2690" spans="1:2">
      <c r="A2690" s="24" t="s">
        <v>9458</v>
      </c>
      <c r="B2690" s="24" t="s">
        <v>9459</v>
      </c>
    </row>
    <row r="2691" spans="1:2">
      <c r="A2691" s="24" t="s">
        <v>9460</v>
      </c>
      <c r="B2691" s="24" t="s">
        <v>8089</v>
      </c>
    </row>
    <row r="2692" spans="1:2">
      <c r="A2692" s="24" t="s">
        <v>9461</v>
      </c>
      <c r="B2692" s="24" t="s">
        <v>9462</v>
      </c>
    </row>
    <row r="2693" spans="1:2">
      <c r="A2693" s="24" t="s">
        <v>9463</v>
      </c>
      <c r="B2693" s="24" t="s">
        <v>9464</v>
      </c>
    </row>
    <row r="2694" spans="1:2">
      <c r="A2694" s="24" t="s">
        <v>9465</v>
      </c>
      <c r="B2694" s="24" t="s">
        <v>9466</v>
      </c>
    </row>
    <row r="2695" spans="1:2">
      <c r="A2695" s="24" t="s">
        <v>9467</v>
      </c>
      <c r="B2695" s="24" t="s">
        <v>9468</v>
      </c>
    </row>
    <row r="2696" spans="1:2">
      <c r="A2696" s="24" t="s">
        <v>9469</v>
      </c>
      <c r="B2696" s="24" t="s">
        <v>9470</v>
      </c>
    </row>
    <row r="2697" spans="1:2">
      <c r="A2697" s="24" t="s">
        <v>9471</v>
      </c>
      <c r="B2697" s="24" t="s">
        <v>9472</v>
      </c>
    </row>
    <row r="2698" spans="1:2">
      <c r="A2698" s="24" t="s">
        <v>9473</v>
      </c>
      <c r="B2698" s="24" t="s">
        <v>9474</v>
      </c>
    </row>
    <row r="2699" spans="1:2">
      <c r="A2699" s="24" t="s">
        <v>9475</v>
      </c>
      <c r="B2699" s="24" t="s">
        <v>9476</v>
      </c>
    </row>
    <row r="2700" spans="1:2">
      <c r="A2700" s="24" t="s">
        <v>9477</v>
      </c>
      <c r="B2700" s="24" t="s">
        <v>9478</v>
      </c>
    </row>
    <row r="2701" spans="1:2">
      <c r="A2701" s="24" t="s">
        <v>9479</v>
      </c>
      <c r="B2701" s="24" t="s">
        <v>9480</v>
      </c>
    </row>
    <row r="2702" spans="1:2">
      <c r="A2702" s="24" t="s">
        <v>9481</v>
      </c>
      <c r="B2702" s="24" t="s">
        <v>9482</v>
      </c>
    </row>
    <row r="2703" spans="1:2">
      <c r="A2703" s="24" t="s">
        <v>9483</v>
      </c>
      <c r="B2703" s="24" t="s">
        <v>9484</v>
      </c>
    </row>
    <row r="2704" spans="1:2">
      <c r="A2704" s="24" t="s">
        <v>9485</v>
      </c>
      <c r="B2704" s="24" t="s">
        <v>9486</v>
      </c>
    </row>
    <row r="2705" spans="1:2">
      <c r="A2705" s="24" t="s">
        <v>9487</v>
      </c>
      <c r="B2705" s="24" t="s">
        <v>9488</v>
      </c>
    </row>
    <row r="2706" spans="1:2">
      <c r="A2706" s="24" t="s">
        <v>9489</v>
      </c>
      <c r="B2706" s="24" t="s">
        <v>9490</v>
      </c>
    </row>
    <row r="2707" spans="1:2">
      <c r="A2707" s="24" t="s">
        <v>9491</v>
      </c>
      <c r="B2707" s="24" t="s">
        <v>9492</v>
      </c>
    </row>
    <row r="2708" spans="1:2">
      <c r="A2708" s="24" t="s">
        <v>9493</v>
      </c>
      <c r="B2708" s="24" t="s">
        <v>7116</v>
      </c>
    </row>
    <row r="2709" spans="1:2">
      <c r="A2709" s="24" t="s">
        <v>9494</v>
      </c>
      <c r="B2709" s="24" t="s">
        <v>5517</v>
      </c>
    </row>
    <row r="2710" spans="1:2">
      <c r="A2710" s="24" t="s">
        <v>9495</v>
      </c>
      <c r="B2710" s="24" t="s">
        <v>9496</v>
      </c>
    </row>
    <row r="2711" spans="1:2">
      <c r="A2711" s="24" t="s">
        <v>9497</v>
      </c>
      <c r="B2711" s="24" t="s">
        <v>9498</v>
      </c>
    </row>
    <row r="2712" spans="1:2">
      <c r="A2712" s="24" t="s">
        <v>9499</v>
      </c>
      <c r="B2712" s="24" t="s">
        <v>9500</v>
      </c>
    </row>
    <row r="2713" spans="1:2">
      <c r="A2713" s="24" t="s">
        <v>9501</v>
      </c>
      <c r="B2713" s="24" t="s">
        <v>9502</v>
      </c>
    </row>
    <row r="2714" spans="1:2">
      <c r="A2714" s="24" t="s">
        <v>9503</v>
      </c>
      <c r="B2714" s="24" t="s">
        <v>9504</v>
      </c>
    </row>
    <row r="2715" spans="1:2">
      <c r="A2715" s="24" t="s">
        <v>9505</v>
      </c>
      <c r="B2715" s="24" t="s">
        <v>9506</v>
      </c>
    </row>
    <row r="2716" spans="1:2">
      <c r="A2716" s="24" t="s">
        <v>9507</v>
      </c>
      <c r="B2716" s="24" t="s">
        <v>9508</v>
      </c>
    </row>
    <row r="2717" spans="1:2">
      <c r="A2717" s="24" t="s">
        <v>9509</v>
      </c>
      <c r="B2717" s="24" t="s">
        <v>9510</v>
      </c>
    </row>
    <row r="2718" spans="1:2">
      <c r="A2718" s="24" t="s">
        <v>9511</v>
      </c>
      <c r="B2718" s="24" t="s">
        <v>9512</v>
      </c>
    </row>
    <row r="2719" spans="1:2">
      <c r="A2719" s="24" t="s">
        <v>9513</v>
      </c>
      <c r="B2719" s="24" t="s">
        <v>9514</v>
      </c>
    </row>
    <row r="2720" spans="1:2">
      <c r="A2720" s="24" t="s">
        <v>9515</v>
      </c>
      <c r="B2720" s="24" t="s">
        <v>4500</v>
      </c>
    </row>
    <row r="2721" spans="1:2">
      <c r="A2721" s="24" t="s">
        <v>9516</v>
      </c>
      <c r="B2721" s="24" t="s">
        <v>6231</v>
      </c>
    </row>
    <row r="2722" spans="1:2">
      <c r="A2722" s="24" t="s">
        <v>9517</v>
      </c>
      <c r="B2722" s="24" t="s">
        <v>9518</v>
      </c>
    </row>
    <row r="2723" spans="1:2">
      <c r="A2723" s="24" t="s">
        <v>9519</v>
      </c>
      <c r="B2723" s="24" t="s">
        <v>9520</v>
      </c>
    </row>
    <row r="2724" spans="1:2">
      <c r="A2724" s="24" t="s">
        <v>9521</v>
      </c>
      <c r="B2724" s="24" t="s">
        <v>9522</v>
      </c>
    </row>
    <row r="2725" spans="1:2">
      <c r="A2725" s="24" t="s">
        <v>9523</v>
      </c>
      <c r="B2725" s="24" t="s">
        <v>6259</v>
      </c>
    </row>
    <row r="2726" spans="1:2">
      <c r="A2726" s="24" t="s">
        <v>9524</v>
      </c>
      <c r="B2726" s="24" t="s">
        <v>9525</v>
      </c>
    </row>
    <row r="2727" spans="1:2">
      <c r="A2727" s="24" t="s">
        <v>9526</v>
      </c>
      <c r="B2727" s="24" t="s">
        <v>7583</v>
      </c>
    </row>
    <row r="2728" spans="1:2">
      <c r="A2728" s="24" t="s">
        <v>9527</v>
      </c>
      <c r="B2728" s="24" t="s">
        <v>7575</v>
      </c>
    </row>
    <row r="2729" spans="1:2">
      <c r="A2729" s="24" t="s">
        <v>9528</v>
      </c>
      <c r="B2729" s="24" t="s">
        <v>9529</v>
      </c>
    </row>
    <row r="2730" spans="1:2">
      <c r="A2730" s="24" t="s">
        <v>9530</v>
      </c>
      <c r="B2730" s="24" t="s">
        <v>8037</v>
      </c>
    </row>
    <row r="2731" spans="1:2">
      <c r="A2731" s="24" t="s">
        <v>9531</v>
      </c>
      <c r="B2731" s="24" t="s">
        <v>9532</v>
      </c>
    </row>
    <row r="2732" spans="1:2">
      <c r="A2732" s="24" t="s">
        <v>9533</v>
      </c>
      <c r="B2732" s="24" t="s">
        <v>6151</v>
      </c>
    </row>
    <row r="2733" spans="1:2">
      <c r="A2733" s="24" t="s">
        <v>9534</v>
      </c>
      <c r="B2733" s="24" t="s">
        <v>9535</v>
      </c>
    </row>
    <row r="2734" spans="1:2">
      <c r="A2734" s="24" t="s">
        <v>9536</v>
      </c>
      <c r="B2734" s="24" t="s">
        <v>9537</v>
      </c>
    </row>
    <row r="2735" spans="1:2">
      <c r="A2735" s="24" t="s">
        <v>9538</v>
      </c>
      <c r="B2735" s="24" t="s">
        <v>9539</v>
      </c>
    </row>
    <row r="2736" spans="1:2">
      <c r="A2736" s="24" t="s">
        <v>9540</v>
      </c>
      <c r="B2736" s="24" t="s">
        <v>9541</v>
      </c>
    </row>
    <row r="2737" spans="1:2">
      <c r="A2737" s="24" t="s">
        <v>9542</v>
      </c>
      <c r="B2737" s="24" t="s">
        <v>9543</v>
      </c>
    </row>
    <row r="2738" spans="1:2">
      <c r="A2738" s="24" t="s">
        <v>9544</v>
      </c>
      <c r="B2738" s="24" t="s">
        <v>9545</v>
      </c>
    </row>
    <row r="2739" spans="1:2">
      <c r="A2739" s="24" t="s">
        <v>9546</v>
      </c>
      <c r="B2739" s="24" t="s">
        <v>7034</v>
      </c>
    </row>
    <row r="2740" spans="1:2">
      <c r="A2740" s="24" t="s">
        <v>9547</v>
      </c>
      <c r="B2740" s="24" t="s">
        <v>9548</v>
      </c>
    </row>
    <row r="2741" spans="1:2">
      <c r="A2741" s="24" t="s">
        <v>9549</v>
      </c>
      <c r="B2741" s="24" t="s">
        <v>7632</v>
      </c>
    </row>
    <row r="2742" spans="1:2">
      <c r="A2742" s="24" t="s">
        <v>9550</v>
      </c>
      <c r="B2742" s="24" t="s">
        <v>9551</v>
      </c>
    </row>
    <row r="2743" spans="1:2">
      <c r="A2743" s="24" t="s">
        <v>9552</v>
      </c>
      <c r="B2743" s="24" t="s">
        <v>9553</v>
      </c>
    </row>
    <row r="2744" spans="1:2">
      <c r="A2744" s="24" t="s">
        <v>9554</v>
      </c>
      <c r="B2744" s="24" t="s">
        <v>9555</v>
      </c>
    </row>
    <row r="2745" spans="1:2">
      <c r="A2745" s="24" t="s">
        <v>9556</v>
      </c>
      <c r="B2745" s="24" t="s">
        <v>9557</v>
      </c>
    </row>
    <row r="2746" spans="1:2">
      <c r="A2746" s="24" t="s">
        <v>9558</v>
      </c>
      <c r="B2746" s="24" t="s">
        <v>8809</v>
      </c>
    </row>
    <row r="2747" spans="1:2">
      <c r="A2747" s="24" t="s">
        <v>9559</v>
      </c>
      <c r="B2747" s="24" t="s">
        <v>9560</v>
      </c>
    </row>
    <row r="2748" spans="1:2">
      <c r="A2748" s="24" t="s">
        <v>9561</v>
      </c>
      <c r="B2748" s="24" t="s">
        <v>5661</v>
      </c>
    </row>
    <row r="2749" spans="1:2">
      <c r="A2749" s="24" t="s">
        <v>9562</v>
      </c>
      <c r="B2749" s="24" t="s">
        <v>8568</v>
      </c>
    </row>
    <row r="2750" spans="1:2">
      <c r="A2750" s="24" t="s">
        <v>9563</v>
      </c>
      <c r="B2750" s="24" t="s">
        <v>9564</v>
      </c>
    </row>
    <row r="2751" spans="1:2">
      <c r="A2751" s="24" t="s">
        <v>9565</v>
      </c>
      <c r="B2751" s="24" t="s">
        <v>9566</v>
      </c>
    </row>
    <row r="2752" spans="1:2">
      <c r="A2752" s="24" t="s">
        <v>9567</v>
      </c>
      <c r="B2752" s="24" t="s">
        <v>6803</v>
      </c>
    </row>
    <row r="2753" spans="1:2">
      <c r="A2753" s="24" t="s">
        <v>9568</v>
      </c>
      <c r="B2753" s="24" t="s">
        <v>9569</v>
      </c>
    </row>
    <row r="2754" spans="1:2">
      <c r="A2754" s="24" t="s">
        <v>9570</v>
      </c>
      <c r="B2754" s="24" t="s">
        <v>9571</v>
      </c>
    </row>
    <row r="2755" spans="1:2">
      <c r="A2755" s="24" t="s">
        <v>9572</v>
      </c>
      <c r="B2755" s="24" t="s">
        <v>9573</v>
      </c>
    </row>
    <row r="2756" spans="1:2">
      <c r="A2756" s="24" t="s">
        <v>9574</v>
      </c>
      <c r="B2756" s="24" t="s">
        <v>9575</v>
      </c>
    </row>
    <row r="2757" spans="1:2">
      <c r="A2757" s="24" t="s">
        <v>9576</v>
      </c>
      <c r="B2757" s="24" t="s">
        <v>9577</v>
      </c>
    </row>
    <row r="2758" spans="1:2">
      <c r="A2758" s="24" t="s">
        <v>9578</v>
      </c>
      <c r="B2758" s="24" t="s">
        <v>9579</v>
      </c>
    </row>
    <row r="2759" spans="1:2">
      <c r="A2759" s="24" t="s">
        <v>9580</v>
      </c>
      <c r="B2759" s="24" t="s">
        <v>9581</v>
      </c>
    </row>
    <row r="2760" spans="1:2">
      <c r="A2760" s="24" t="s">
        <v>9582</v>
      </c>
      <c r="B2760" s="24" t="s">
        <v>9583</v>
      </c>
    </row>
    <row r="2761" spans="1:2">
      <c r="A2761" s="24" t="s">
        <v>9584</v>
      </c>
      <c r="B2761" s="24" t="s">
        <v>9585</v>
      </c>
    </row>
    <row r="2762" spans="1:2">
      <c r="A2762" s="24" t="s">
        <v>9586</v>
      </c>
      <c r="B2762" s="24" t="s">
        <v>9587</v>
      </c>
    </row>
    <row r="2763" spans="1:2">
      <c r="A2763" s="24" t="s">
        <v>9588</v>
      </c>
      <c r="B2763" s="24" t="s">
        <v>9589</v>
      </c>
    </row>
    <row r="2764" spans="1:2">
      <c r="A2764" s="24" t="s">
        <v>9590</v>
      </c>
      <c r="B2764" s="24" t="s">
        <v>9591</v>
      </c>
    </row>
    <row r="2765" spans="1:2">
      <c r="A2765" s="24" t="s">
        <v>9592</v>
      </c>
      <c r="B2765" s="24" t="s">
        <v>9593</v>
      </c>
    </row>
    <row r="2766" spans="1:2">
      <c r="A2766" s="24" t="s">
        <v>9594</v>
      </c>
      <c r="B2766" s="24" t="s">
        <v>9595</v>
      </c>
    </row>
    <row r="2767" spans="1:2">
      <c r="A2767" s="24" t="s">
        <v>9596</v>
      </c>
      <c r="B2767" s="24" t="s">
        <v>9597</v>
      </c>
    </row>
    <row r="2768" spans="1:2">
      <c r="A2768" s="24" t="s">
        <v>9598</v>
      </c>
      <c r="B2768" s="24" t="s">
        <v>9599</v>
      </c>
    </row>
    <row r="2769" spans="1:2">
      <c r="A2769" s="24" t="s">
        <v>9598</v>
      </c>
      <c r="B2769" s="24" t="s">
        <v>9600</v>
      </c>
    </row>
    <row r="2770" spans="1:2">
      <c r="A2770" s="24" t="s">
        <v>9601</v>
      </c>
      <c r="B2770" s="24" t="s">
        <v>9602</v>
      </c>
    </row>
    <row r="2771" spans="1:2">
      <c r="A2771" s="24" t="s">
        <v>9603</v>
      </c>
      <c r="B2771" s="24" t="s">
        <v>9604</v>
      </c>
    </row>
    <row r="2772" spans="1:2">
      <c r="A2772" s="24" t="s">
        <v>9605</v>
      </c>
      <c r="B2772" s="24" t="s">
        <v>9606</v>
      </c>
    </row>
    <row r="2773" spans="1:2">
      <c r="A2773" s="24" t="s">
        <v>9607</v>
      </c>
      <c r="B2773" s="24" t="s">
        <v>9608</v>
      </c>
    </row>
    <row r="2774" spans="1:2">
      <c r="A2774" s="24" t="s">
        <v>9609</v>
      </c>
      <c r="B2774" s="24" t="s">
        <v>9610</v>
      </c>
    </row>
    <row r="2775" spans="1:2">
      <c r="A2775" s="24" t="s">
        <v>9611</v>
      </c>
      <c r="B2775" s="24" t="s">
        <v>9612</v>
      </c>
    </row>
    <row r="2776" spans="1:2">
      <c r="A2776" s="24" t="s">
        <v>9613</v>
      </c>
      <c r="B2776" s="24" t="s">
        <v>9614</v>
      </c>
    </row>
    <row r="2777" spans="1:2">
      <c r="A2777" s="24" t="s">
        <v>9615</v>
      </c>
      <c r="B2777" s="24" t="s">
        <v>9616</v>
      </c>
    </row>
    <row r="2778" spans="1:2">
      <c r="A2778" s="24" t="s">
        <v>9617</v>
      </c>
      <c r="B2778" s="24" t="s">
        <v>9618</v>
      </c>
    </row>
    <row r="2779" spans="1:2">
      <c r="A2779" s="24" t="s">
        <v>9619</v>
      </c>
      <c r="B2779" s="24" t="s">
        <v>8922</v>
      </c>
    </row>
    <row r="2780" spans="1:2">
      <c r="A2780" s="24" t="s">
        <v>9620</v>
      </c>
      <c r="B2780" s="24" t="s">
        <v>9621</v>
      </c>
    </row>
    <row r="2781" spans="1:2">
      <c r="A2781" s="24" t="s">
        <v>9622</v>
      </c>
      <c r="B2781" s="24" t="s">
        <v>9623</v>
      </c>
    </row>
    <row r="2782" spans="1:2">
      <c r="A2782" s="24" t="s">
        <v>9624</v>
      </c>
      <c r="B2782" s="24" t="s">
        <v>9625</v>
      </c>
    </row>
    <row r="2783" spans="1:2">
      <c r="A2783" s="24" t="s">
        <v>9626</v>
      </c>
      <c r="B2783" s="24" t="s">
        <v>9627</v>
      </c>
    </row>
    <row r="2784" spans="1:2">
      <c r="A2784" s="24" t="s">
        <v>9628</v>
      </c>
      <c r="B2784" s="24" t="s">
        <v>9629</v>
      </c>
    </row>
    <row r="2785" spans="1:2">
      <c r="A2785" s="24" t="s">
        <v>9630</v>
      </c>
      <c r="B2785" s="24" t="s">
        <v>9631</v>
      </c>
    </row>
    <row r="2786" spans="1:2">
      <c r="A2786" s="24" t="s">
        <v>9632</v>
      </c>
      <c r="B2786" s="24" t="s">
        <v>9633</v>
      </c>
    </row>
    <row r="2787" spans="1:2">
      <c r="A2787" s="24" t="s">
        <v>9634</v>
      </c>
      <c r="B2787" s="24" t="s">
        <v>9635</v>
      </c>
    </row>
    <row r="2788" spans="1:2">
      <c r="A2788" s="24" t="s">
        <v>9636</v>
      </c>
      <c r="B2788" s="24" t="s">
        <v>9637</v>
      </c>
    </row>
    <row r="2789" spans="1:2">
      <c r="A2789" s="24" t="s">
        <v>9638</v>
      </c>
      <c r="B2789" s="24" t="s">
        <v>9639</v>
      </c>
    </row>
    <row r="2790" spans="1:2">
      <c r="A2790" s="24" t="s">
        <v>9640</v>
      </c>
      <c r="B2790" s="24" t="s">
        <v>6598</v>
      </c>
    </row>
    <row r="2791" spans="1:2">
      <c r="A2791" s="24" t="s">
        <v>9641</v>
      </c>
      <c r="B2791" s="24" t="s">
        <v>5265</v>
      </c>
    </row>
    <row r="2792" spans="1:2">
      <c r="A2792" s="24" t="s">
        <v>9642</v>
      </c>
      <c r="B2792" s="24" t="s">
        <v>9643</v>
      </c>
    </row>
    <row r="2793" spans="1:2">
      <c r="A2793" s="24" t="s">
        <v>9644</v>
      </c>
      <c r="B2793" s="24" t="s">
        <v>5493</v>
      </c>
    </row>
    <row r="2794" spans="1:2">
      <c r="A2794" s="24" t="s">
        <v>9645</v>
      </c>
      <c r="B2794" s="24" t="s">
        <v>9646</v>
      </c>
    </row>
    <row r="2795" spans="1:2">
      <c r="A2795" s="24" t="s">
        <v>9647</v>
      </c>
      <c r="B2795" s="24" t="s">
        <v>9648</v>
      </c>
    </row>
    <row r="2796" spans="1:2">
      <c r="A2796" s="24" t="s">
        <v>9649</v>
      </c>
      <c r="B2796" s="24" t="s">
        <v>9650</v>
      </c>
    </row>
    <row r="2797" spans="1:2">
      <c r="A2797" s="24" t="s">
        <v>9651</v>
      </c>
      <c r="B2797" s="24" t="s">
        <v>9394</v>
      </c>
    </row>
    <row r="2798" spans="1:2">
      <c r="A2798" s="24" t="s">
        <v>9652</v>
      </c>
      <c r="B2798" s="24" t="s">
        <v>9653</v>
      </c>
    </row>
    <row r="2799" spans="1:2">
      <c r="A2799" s="24" t="s">
        <v>9654</v>
      </c>
      <c r="B2799" s="24" t="s">
        <v>9655</v>
      </c>
    </row>
    <row r="2800" spans="1:2">
      <c r="A2800" s="24" t="s">
        <v>9656</v>
      </c>
      <c r="B2800" s="24" t="s">
        <v>9657</v>
      </c>
    </row>
    <row r="2801" spans="1:2">
      <c r="A2801" s="24" t="s">
        <v>9658</v>
      </c>
      <c r="B2801" s="24" t="s">
        <v>9659</v>
      </c>
    </row>
    <row r="2802" spans="1:2">
      <c r="A2802" s="24" t="s">
        <v>9660</v>
      </c>
      <c r="B2802" s="24" t="s">
        <v>9661</v>
      </c>
    </row>
    <row r="2803" spans="1:2">
      <c r="A2803" s="24" t="s">
        <v>9662</v>
      </c>
      <c r="B2803" s="24" t="s">
        <v>9663</v>
      </c>
    </row>
    <row r="2804" spans="1:2">
      <c r="A2804" s="24" t="s">
        <v>9664</v>
      </c>
      <c r="B2804" s="24" t="s">
        <v>9665</v>
      </c>
    </row>
    <row r="2805" spans="1:2">
      <c r="A2805" s="24" t="s">
        <v>9666</v>
      </c>
      <c r="B2805" s="24" t="s">
        <v>9667</v>
      </c>
    </row>
    <row r="2806" spans="1:2">
      <c r="A2806" s="24" t="s">
        <v>9668</v>
      </c>
      <c r="B2806" s="24" t="s">
        <v>9669</v>
      </c>
    </row>
    <row r="2807" spans="1:2">
      <c r="A2807" s="24" t="s">
        <v>9670</v>
      </c>
      <c r="B2807" s="24" t="s">
        <v>9671</v>
      </c>
    </row>
    <row r="2808" spans="1:2">
      <c r="A2808" s="24" t="s">
        <v>9672</v>
      </c>
      <c r="B2808" s="24" t="s">
        <v>9673</v>
      </c>
    </row>
    <row r="2809" spans="1:2">
      <c r="A2809" s="24" t="s">
        <v>9674</v>
      </c>
      <c r="B2809" s="24" t="s">
        <v>9675</v>
      </c>
    </row>
    <row r="2810" spans="1:2">
      <c r="A2810" s="24" t="s">
        <v>9676</v>
      </c>
      <c r="B2810" s="24" t="s">
        <v>9677</v>
      </c>
    </row>
    <row r="2811" spans="1:2">
      <c r="A2811" s="24" t="s">
        <v>9678</v>
      </c>
      <c r="B2811" s="24" t="s">
        <v>9679</v>
      </c>
    </row>
    <row r="2812" spans="1:2">
      <c r="A2812" s="24" t="s">
        <v>9680</v>
      </c>
      <c r="B2812" s="24" t="s">
        <v>9681</v>
      </c>
    </row>
    <row r="2813" spans="1:2">
      <c r="A2813" s="24" t="s">
        <v>9682</v>
      </c>
      <c r="B2813" s="24" t="s">
        <v>9683</v>
      </c>
    </row>
    <row r="2814" spans="1:2">
      <c r="A2814" s="24" t="s">
        <v>9684</v>
      </c>
      <c r="B2814" s="24" t="s">
        <v>9685</v>
      </c>
    </row>
    <row r="2815" spans="1:2">
      <c r="A2815" s="24" t="s">
        <v>9686</v>
      </c>
      <c r="B2815" s="24" t="s">
        <v>9687</v>
      </c>
    </row>
    <row r="2816" spans="1:2">
      <c r="A2816" s="24" t="s">
        <v>9688</v>
      </c>
      <c r="B2816" s="24" t="s">
        <v>9689</v>
      </c>
    </row>
    <row r="2817" spans="1:2">
      <c r="A2817" s="24" t="s">
        <v>9690</v>
      </c>
      <c r="B2817" s="24" t="s">
        <v>9691</v>
      </c>
    </row>
    <row r="2818" spans="1:2">
      <c r="A2818" s="24" t="s">
        <v>9692</v>
      </c>
      <c r="B2818" s="24" t="s">
        <v>9693</v>
      </c>
    </row>
    <row r="2819" spans="1:2">
      <c r="A2819" s="24" t="s">
        <v>9694</v>
      </c>
      <c r="B2819" s="24" t="s">
        <v>9695</v>
      </c>
    </row>
    <row r="2820" spans="1:2">
      <c r="A2820" s="24" t="s">
        <v>9696</v>
      </c>
      <c r="B2820" s="24" t="s">
        <v>9697</v>
      </c>
    </row>
    <row r="2821" spans="1:2">
      <c r="A2821" s="24" t="s">
        <v>9698</v>
      </c>
      <c r="B2821" s="24" t="s">
        <v>9699</v>
      </c>
    </row>
    <row r="2822" spans="1:2">
      <c r="A2822" s="24" t="s">
        <v>9700</v>
      </c>
      <c r="B2822" s="24" t="s">
        <v>9701</v>
      </c>
    </row>
    <row r="2823" spans="1:2">
      <c r="A2823" s="24" t="s">
        <v>9702</v>
      </c>
      <c r="B2823" s="24" t="s">
        <v>9703</v>
      </c>
    </row>
    <row r="2824" spans="1:2">
      <c r="A2824" s="24" t="s">
        <v>9704</v>
      </c>
      <c r="B2824" s="24" t="s">
        <v>9701</v>
      </c>
    </row>
    <row r="2825" spans="1:2">
      <c r="A2825" s="24" t="s">
        <v>9705</v>
      </c>
      <c r="B2825" s="24" t="s">
        <v>9706</v>
      </c>
    </row>
    <row r="2826" spans="1:2">
      <c r="A2826" s="24" t="s">
        <v>9707</v>
      </c>
      <c r="B2826" s="24" t="s">
        <v>9708</v>
      </c>
    </row>
    <row r="2827" spans="1:2">
      <c r="A2827" s="24" t="s">
        <v>9709</v>
      </c>
      <c r="B2827" s="24" t="s">
        <v>9710</v>
      </c>
    </row>
    <row r="2828" spans="1:2">
      <c r="A2828" s="24" t="s">
        <v>9711</v>
      </c>
      <c r="B2828" s="24" t="s">
        <v>9712</v>
      </c>
    </row>
    <row r="2829" spans="1:2">
      <c r="A2829" s="24" t="s">
        <v>9713</v>
      </c>
      <c r="B2829" s="24" t="s">
        <v>9714</v>
      </c>
    </row>
    <row r="2830" spans="1:2">
      <c r="A2830" s="24" t="s">
        <v>9715</v>
      </c>
      <c r="B2830" s="24" t="s">
        <v>9716</v>
      </c>
    </row>
    <row r="2831" spans="1:2">
      <c r="A2831" s="24" t="s">
        <v>9717</v>
      </c>
      <c r="B2831" s="24" t="s">
        <v>9718</v>
      </c>
    </row>
    <row r="2832" spans="1:2">
      <c r="A2832" s="24" t="s">
        <v>9719</v>
      </c>
      <c r="B2832" s="24" t="s">
        <v>9720</v>
      </c>
    </row>
    <row r="2833" spans="1:2">
      <c r="A2833" s="24" t="s">
        <v>9721</v>
      </c>
      <c r="B2833" s="24" t="s">
        <v>9722</v>
      </c>
    </row>
    <row r="2834" spans="1:2">
      <c r="A2834" s="24" t="s">
        <v>9723</v>
      </c>
      <c r="B2834" s="24" t="s">
        <v>9724</v>
      </c>
    </row>
    <row r="2835" spans="1:2">
      <c r="A2835" s="24" t="s">
        <v>9725</v>
      </c>
      <c r="B2835" s="24" t="s">
        <v>9726</v>
      </c>
    </row>
    <row r="2836" spans="1:2">
      <c r="A2836" s="24" t="s">
        <v>9727</v>
      </c>
      <c r="B2836" s="24" t="s">
        <v>9728</v>
      </c>
    </row>
    <row r="2837" spans="1:2">
      <c r="A2837" s="24" t="s">
        <v>9729</v>
      </c>
      <c r="B2837" s="24" t="s">
        <v>9730</v>
      </c>
    </row>
    <row r="2838" spans="1:2">
      <c r="A2838" s="24" t="s">
        <v>9731</v>
      </c>
      <c r="B2838" s="24" t="s">
        <v>9732</v>
      </c>
    </row>
    <row r="2839" spans="1:2">
      <c r="A2839" s="24" t="s">
        <v>9733</v>
      </c>
      <c r="B2839" s="24" t="s">
        <v>9734</v>
      </c>
    </row>
    <row r="2840" spans="1:2">
      <c r="A2840" s="24" t="s">
        <v>9735</v>
      </c>
      <c r="B2840" s="24" t="s">
        <v>9736</v>
      </c>
    </row>
    <row r="2841" spans="1:2">
      <c r="A2841" s="24" t="s">
        <v>9737</v>
      </c>
      <c r="B2841" s="24" t="s">
        <v>9738</v>
      </c>
    </row>
    <row r="2842" spans="1:2">
      <c r="A2842" s="24" t="s">
        <v>9739</v>
      </c>
      <c r="B2842" s="24" t="s">
        <v>9740</v>
      </c>
    </row>
    <row r="2843" spans="1:2">
      <c r="A2843" s="24" t="s">
        <v>9741</v>
      </c>
      <c r="B2843" s="24" t="s">
        <v>9742</v>
      </c>
    </row>
    <row r="2844" spans="1:2">
      <c r="A2844" s="24" t="s">
        <v>9743</v>
      </c>
      <c r="B2844" s="24" t="s">
        <v>4564</v>
      </c>
    </row>
    <row r="2845" spans="1:2">
      <c r="A2845" s="24" t="s">
        <v>9744</v>
      </c>
      <c r="B2845" s="24" t="s">
        <v>9745</v>
      </c>
    </row>
    <row r="2846" spans="1:2">
      <c r="A2846" s="24" t="s">
        <v>9746</v>
      </c>
      <c r="B2846" s="24" t="s">
        <v>9747</v>
      </c>
    </row>
    <row r="2847" spans="1:2">
      <c r="A2847" s="24" t="s">
        <v>9748</v>
      </c>
      <c r="B2847" s="24" t="s">
        <v>9749</v>
      </c>
    </row>
    <row r="2848" spans="1:2">
      <c r="A2848" s="24" t="s">
        <v>9750</v>
      </c>
      <c r="B2848" s="24" t="s">
        <v>9751</v>
      </c>
    </row>
    <row r="2849" spans="1:2">
      <c r="A2849" s="24" t="s">
        <v>9752</v>
      </c>
      <c r="B2849" s="24" t="s">
        <v>9753</v>
      </c>
    </row>
    <row r="2850" spans="1:2">
      <c r="A2850" s="24" t="s">
        <v>9754</v>
      </c>
      <c r="B2850" s="24" t="s">
        <v>9321</v>
      </c>
    </row>
    <row r="2851" spans="1:2">
      <c r="A2851" s="24" t="s">
        <v>9755</v>
      </c>
      <c r="B2851" s="24" t="s">
        <v>9756</v>
      </c>
    </row>
    <row r="2852" spans="1:2">
      <c r="A2852" s="24" t="s">
        <v>9757</v>
      </c>
      <c r="B2852" s="24" t="s">
        <v>9098</v>
      </c>
    </row>
    <row r="2853" spans="1:2">
      <c r="A2853" s="24" t="s">
        <v>9758</v>
      </c>
      <c r="B2853" s="24" t="s">
        <v>9759</v>
      </c>
    </row>
    <row r="2854" spans="1:2">
      <c r="A2854" s="24" t="s">
        <v>9760</v>
      </c>
      <c r="B2854" s="24" t="s">
        <v>5919</v>
      </c>
    </row>
    <row r="2855" spans="1:2">
      <c r="A2855" s="24" t="s">
        <v>9761</v>
      </c>
      <c r="B2855" s="24" t="s">
        <v>9762</v>
      </c>
    </row>
    <row r="2856" spans="1:2">
      <c r="A2856" s="24" t="s">
        <v>9763</v>
      </c>
      <c r="B2856" s="24" t="s">
        <v>6133</v>
      </c>
    </row>
    <row r="2857" spans="1:2">
      <c r="A2857" s="24" t="s">
        <v>9764</v>
      </c>
      <c r="B2857" s="24" t="s">
        <v>9765</v>
      </c>
    </row>
    <row r="2858" spans="1:2">
      <c r="A2858" s="24" t="s">
        <v>9766</v>
      </c>
      <c r="B2858" s="24" t="s">
        <v>9767</v>
      </c>
    </row>
    <row r="2859" spans="1:2">
      <c r="A2859" s="24" t="s">
        <v>9768</v>
      </c>
      <c r="B2859" s="24" t="s">
        <v>9769</v>
      </c>
    </row>
    <row r="2860" spans="1:2">
      <c r="A2860" s="24" t="s">
        <v>9770</v>
      </c>
      <c r="B2860" s="24" t="s">
        <v>9771</v>
      </c>
    </row>
    <row r="2861" spans="1:2">
      <c r="A2861" s="24" t="s">
        <v>9772</v>
      </c>
      <c r="B2861" s="24" t="s">
        <v>9773</v>
      </c>
    </row>
    <row r="2862" spans="1:2">
      <c r="A2862" s="24" t="s">
        <v>9774</v>
      </c>
      <c r="B2862" s="24" t="s">
        <v>9701</v>
      </c>
    </row>
    <row r="2863" spans="1:2">
      <c r="A2863" s="24" t="s">
        <v>9775</v>
      </c>
      <c r="B2863" s="24" t="s">
        <v>9776</v>
      </c>
    </row>
    <row r="2864" spans="1:2">
      <c r="A2864" s="24" t="s">
        <v>9777</v>
      </c>
      <c r="B2864" s="24" t="s">
        <v>9778</v>
      </c>
    </row>
    <row r="2865" spans="1:2">
      <c r="A2865" s="24" t="s">
        <v>9779</v>
      </c>
      <c r="B2865" s="24" t="s">
        <v>5172</v>
      </c>
    </row>
    <row r="2866" spans="1:2">
      <c r="A2866" s="24" t="s">
        <v>9780</v>
      </c>
      <c r="B2866" s="24" t="s">
        <v>9781</v>
      </c>
    </row>
    <row r="2867" spans="1:2">
      <c r="A2867" s="24" t="s">
        <v>9782</v>
      </c>
      <c r="B2867" s="24" t="s">
        <v>9783</v>
      </c>
    </row>
    <row r="2868" spans="1:2">
      <c r="A2868" s="24" t="s">
        <v>9784</v>
      </c>
      <c r="B2868" s="24" t="s">
        <v>9785</v>
      </c>
    </row>
    <row r="2869" spans="1:2">
      <c r="A2869" s="24" t="s">
        <v>9786</v>
      </c>
      <c r="B2869" s="24" t="s">
        <v>9787</v>
      </c>
    </row>
    <row r="2870" spans="1:2">
      <c r="A2870" s="24" t="s">
        <v>9788</v>
      </c>
      <c r="B2870" s="24" t="s">
        <v>9789</v>
      </c>
    </row>
    <row r="2871" spans="1:2">
      <c r="A2871" s="24" t="s">
        <v>9790</v>
      </c>
      <c r="B2871" s="24" t="s">
        <v>9791</v>
      </c>
    </row>
    <row r="2872" spans="1:2">
      <c r="A2872" s="24" t="s">
        <v>9792</v>
      </c>
      <c r="B2872" s="24" t="s">
        <v>9793</v>
      </c>
    </row>
    <row r="2873" spans="1:2">
      <c r="A2873" s="24" t="s">
        <v>9794</v>
      </c>
      <c r="B2873" s="24" t="s">
        <v>9795</v>
      </c>
    </row>
    <row r="2874" spans="1:2">
      <c r="A2874" s="24" t="s">
        <v>9796</v>
      </c>
      <c r="B2874" s="24" t="s">
        <v>9797</v>
      </c>
    </row>
    <row r="2875" spans="1:2">
      <c r="A2875" s="24" t="s">
        <v>9798</v>
      </c>
      <c r="B2875" s="24" t="s">
        <v>9799</v>
      </c>
    </row>
    <row r="2876" spans="1:2">
      <c r="A2876" s="24" t="s">
        <v>9800</v>
      </c>
      <c r="B2876" s="24" t="s">
        <v>8745</v>
      </c>
    </row>
    <row r="2877" spans="1:2">
      <c r="A2877" s="24" t="s">
        <v>9801</v>
      </c>
      <c r="B2877" s="24" t="s">
        <v>9802</v>
      </c>
    </row>
    <row r="2878" spans="1:2">
      <c r="A2878" s="24" t="s">
        <v>9803</v>
      </c>
      <c r="B2878" s="24" t="s">
        <v>9804</v>
      </c>
    </row>
    <row r="2879" spans="1:2">
      <c r="A2879" s="24" t="s">
        <v>9805</v>
      </c>
      <c r="B2879" s="24" t="s">
        <v>9806</v>
      </c>
    </row>
    <row r="2880" spans="1:2">
      <c r="A2880" s="24" t="s">
        <v>9807</v>
      </c>
      <c r="B2880" s="24" t="s">
        <v>9808</v>
      </c>
    </row>
    <row r="2881" spans="1:2">
      <c r="A2881" s="24" t="s">
        <v>9809</v>
      </c>
      <c r="B2881" s="24" t="s">
        <v>9810</v>
      </c>
    </row>
    <row r="2882" spans="1:2">
      <c r="A2882" s="24" t="s">
        <v>9811</v>
      </c>
      <c r="B2882" s="24" t="s">
        <v>9812</v>
      </c>
    </row>
    <row r="2883" spans="1:2">
      <c r="A2883" s="24" t="s">
        <v>9813</v>
      </c>
      <c r="B2883" s="24" t="s">
        <v>9814</v>
      </c>
    </row>
    <row r="2884" spans="1:2">
      <c r="A2884" s="24" t="s">
        <v>9815</v>
      </c>
      <c r="B2884" s="24" t="s">
        <v>9816</v>
      </c>
    </row>
    <row r="2885" spans="1:2">
      <c r="A2885" s="24" t="s">
        <v>9817</v>
      </c>
      <c r="B2885" s="24" t="s">
        <v>9818</v>
      </c>
    </row>
    <row r="2886" spans="1:2">
      <c r="A2886" s="24" t="s">
        <v>9819</v>
      </c>
      <c r="B2886" s="24" t="s">
        <v>9820</v>
      </c>
    </row>
    <row r="2887" spans="1:2">
      <c r="A2887" s="24" t="s">
        <v>9821</v>
      </c>
      <c r="B2887" s="24" t="s">
        <v>9822</v>
      </c>
    </row>
    <row r="2888" spans="1:2">
      <c r="A2888" s="24" t="s">
        <v>9823</v>
      </c>
      <c r="B2888" s="24" t="s">
        <v>9824</v>
      </c>
    </row>
    <row r="2889" spans="1:2">
      <c r="A2889" s="24" t="s">
        <v>9825</v>
      </c>
      <c r="B2889" s="24" t="s">
        <v>9826</v>
      </c>
    </row>
    <row r="2890" spans="1:2">
      <c r="A2890" s="24" t="s">
        <v>9827</v>
      </c>
      <c r="B2890" s="24" t="s">
        <v>9828</v>
      </c>
    </row>
    <row r="2891" spans="1:2">
      <c r="A2891" s="24" t="s">
        <v>9829</v>
      </c>
      <c r="B2891" s="24" t="s">
        <v>4863</v>
      </c>
    </row>
    <row r="2892" spans="1:2">
      <c r="A2892" s="24" t="s">
        <v>9830</v>
      </c>
      <c r="B2892" s="24" t="s">
        <v>9831</v>
      </c>
    </row>
    <row r="2893" spans="1:2">
      <c r="A2893" s="24" t="s">
        <v>9832</v>
      </c>
      <c r="B2893" s="24" t="s">
        <v>7496</v>
      </c>
    </row>
    <row r="2894" spans="1:2">
      <c r="A2894" s="24" t="s">
        <v>9833</v>
      </c>
      <c r="B2894" s="24" t="s">
        <v>9834</v>
      </c>
    </row>
    <row r="2895" spans="1:2">
      <c r="A2895" s="24" t="s">
        <v>9835</v>
      </c>
      <c r="B2895" s="24" t="s">
        <v>4468</v>
      </c>
    </row>
    <row r="2896" spans="1:2">
      <c r="A2896" s="24" t="s">
        <v>9836</v>
      </c>
      <c r="B2896" s="24" t="s">
        <v>9837</v>
      </c>
    </row>
    <row r="2897" spans="1:2">
      <c r="A2897" s="24" t="s">
        <v>9838</v>
      </c>
      <c r="B2897" s="24" t="s">
        <v>9839</v>
      </c>
    </row>
    <row r="2898" spans="1:2">
      <c r="A2898" s="24" t="s">
        <v>9840</v>
      </c>
      <c r="B2898" s="24" t="s">
        <v>9841</v>
      </c>
    </row>
    <row r="2899" spans="1:2">
      <c r="A2899" s="24" t="s">
        <v>9842</v>
      </c>
      <c r="B2899" s="24" t="s">
        <v>9843</v>
      </c>
    </row>
    <row r="2900" spans="1:2">
      <c r="A2900" s="24" t="s">
        <v>9844</v>
      </c>
      <c r="B2900" s="24" t="s">
        <v>9845</v>
      </c>
    </row>
    <row r="2901" spans="1:2">
      <c r="A2901" s="24" t="s">
        <v>9846</v>
      </c>
      <c r="B2901" s="24" t="s">
        <v>9847</v>
      </c>
    </row>
    <row r="2902" spans="1:2">
      <c r="A2902" s="24" t="s">
        <v>9848</v>
      </c>
      <c r="B2902" s="24" t="s">
        <v>9849</v>
      </c>
    </row>
    <row r="2903" spans="1:2">
      <c r="A2903" s="24" t="s">
        <v>9850</v>
      </c>
      <c r="B2903" s="24" t="s">
        <v>9851</v>
      </c>
    </row>
    <row r="2904" spans="1:2">
      <c r="A2904" s="24" t="s">
        <v>9852</v>
      </c>
      <c r="B2904" s="24" t="s">
        <v>9853</v>
      </c>
    </row>
    <row r="2905" spans="1:2">
      <c r="A2905" s="24" t="s">
        <v>9854</v>
      </c>
      <c r="B2905" s="24" t="s">
        <v>9855</v>
      </c>
    </row>
    <row r="2906" spans="1:2">
      <c r="A2906" s="24" t="s">
        <v>9856</v>
      </c>
      <c r="B2906" s="24" t="s">
        <v>9857</v>
      </c>
    </row>
    <row r="2907" spans="1:2">
      <c r="A2907" s="24" t="s">
        <v>9858</v>
      </c>
      <c r="B2907" s="24" t="s">
        <v>9859</v>
      </c>
    </row>
    <row r="2908" spans="1:2">
      <c r="A2908" s="24" t="s">
        <v>9860</v>
      </c>
      <c r="B2908" s="24" t="s">
        <v>4576</v>
      </c>
    </row>
    <row r="2909" spans="1:2">
      <c r="A2909" s="24" t="s">
        <v>9861</v>
      </c>
      <c r="B2909" s="24" t="s">
        <v>9862</v>
      </c>
    </row>
    <row r="2910" spans="1:2">
      <c r="A2910" s="24" t="s">
        <v>9863</v>
      </c>
      <c r="B2910" s="24" t="s">
        <v>9864</v>
      </c>
    </row>
    <row r="2911" spans="1:2">
      <c r="A2911" s="24" t="s">
        <v>9865</v>
      </c>
      <c r="B2911" s="24" t="s">
        <v>9866</v>
      </c>
    </row>
    <row r="2912" spans="1:2">
      <c r="A2912" s="24" t="s">
        <v>9867</v>
      </c>
      <c r="B2912" s="24" t="s">
        <v>9868</v>
      </c>
    </row>
    <row r="2913" spans="1:2">
      <c r="A2913" s="24" t="s">
        <v>9869</v>
      </c>
      <c r="B2913" s="24" t="s">
        <v>9870</v>
      </c>
    </row>
    <row r="2914" spans="1:2">
      <c r="A2914" s="24" t="s">
        <v>9871</v>
      </c>
      <c r="B2914" s="24" t="s">
        <v>9872</v>
      </c>
    </row>
    <row r="2915" spans="1:2">
      <c r="A2915" s="24" t="s">
        <v>9873</v>
      </c>
      <c r="B2915" s="24" t="s">
        <v>9874</v>
      </c>
    </row>
    <row r="2916" spans="1:2">
      <c r="A2916" s="24" t="s">
        <v>9875</v>
      </c>
      <c r="B2916" s="24" t="s">
        <v>9876</v>
      </c>
    </row>
    <row r="2917" spans="1:2">
      <c r="A2917" s="24" t="s">
        <v>9877</v>
      </c>
      <c r="B2917" s="24" t="s">
        <v>9878</v>
      </c>
    </row>
    <row r="2918" spans="1:2">
      <c r="A2918" s="24" t="s">
        <v>9879</v>
      </c>
      <c r="B2918" s="24" t="s">
        <v>9880</v>
      </c>
    </row>
    <row r="2919" spans="1:2">
      <c r="A2919" s="24" t="s">
        <v>9881</v>
      </c>
      <c r="B2919" s="24" t="s">
        <v>6127</v>
      </c>
    </row>
    <row r="2920" spans="1:2">
      <c r="A2920" s="24" t="s">
        <v>9882</v>
      </c>
      <c r="B2920" s="24" t="s">
        <v>4522</v>
      </c>
    </row>
    <row r="2921" spans="1:2">
      <c r="A2921" s="24" t="s">
        <v>9883</v>
      </c>
      <c r="B2921" s="24" t="s">
        <v>9884</v>
      </c>
    </row>
    <row r="2922" spans="1:2">
      <c r="A2922" s="24" t="s">
        <v>9885</v>
      </c>
      <c r="B2922" s="24" t="s">
        <v>9886</v>
      </c>
    </row>
    <row r="2923" spans="1:2">
      <c r="A2923" s="24" t="s">
        <v>9887</v>
      </c>
      <c r="B2923" s="24" t="s">
        <v>9888</v>
      </c>
    </row>
    <row r="2924" spans="1:2">
      <c r="A2924" s="24" t="s">
        <v>9889</v>
      </c>
      <c r="B2924" s="24" t="s">
        <v>9890</v>
      </c>
    </row>
    <row r="2925" spans="1:2">
      <c r="A2925" s="24" t="s">
        <v>9891</v>
      </c>
      <c r="B2925" s="24" t="s">
        <v>9892</v>
      </c>
    </row>
    <row r="2926" spans="1:2">
      <c r="A2926" s="24" t="s">
        <v>9893</v>
      </c>
      <c r="B2926" s="24" t="s">
        <v>9894</v>
      </c>
    </row>
    <row r="2927" spans="1:2">
      <c r="A2927" s="24" t="s">
        <v>9895</v>
      </c>
      <c r="B2927" s="24" t="s">
        <v>9896</v>
      </c>
    </row>
    <row r="2928" spans="1:2">
      <c r="A2928" s="24" t="s">
        <v>9897</v>
      </c>
      <c r="B2928" s="24" t="s">
        <v>9898</v>
      </c>
    </row>
    <row r="2929" spans="1:2">
      <c r="A2929" s="24" t="s">
        <v>9899</v>
      </c>
      <c r="B2929" s="24" t="s">
        <v>9900</v>
      </c>
    </row>
    <row r="2930" spans="1:2">
      <c r="A2930" s="24" t="s">
        <v>9901</v>
      </c>
      <c r="B2930" s="24" t="s">
        <v>9902</v>
      </c>
    </row>
    <row r="2931" spans="1:2">
      <c r="A2931" s="24" t="s">
        <v>9903</v>
      </c>
      <c r="B2931" s="24" t="s">
        <v>9904</v>
      </c>
    </row>
    <row r="2932" spans="1:2">
      <c r="A2932" s="24" t="s">
        <v>9905</v>
      </c>
      <c r="B2932" s="24" t="s">
        <v>9906</v>
      </c>
    </row>
    <row r="2933" spans="1:2">
      <c r="A2933" s="24" t="s">
        <v>9907</v>
      </c>
      <c r="B2933" s="24" t="s">
        <v>9908</v>
      </c>
    </row>
    <row r="2934" spans="1:2">
      <c r="A2934" s="24" t="s">
        <v>9909</v>
      </c>
      <c r="B2934" s="24" t="s">
        <v>9908</v>
      </c>
    </row>
    <row r="2935" spans="1:2">
      <c r="A2935" s="24" t="s">
        <v>9910</v>
      </c>
      <c r="B2935" s="24" t="s">
        <v>6452</v>
      </c>
    </row>
    <row r="2936" spans="1:2">
      <c r="A2936" s="24" t="s">
        <v>9911</v>
      </c>
      <c r="B2936" s="24" t="s">
        <v>9912</v>
      </c>
    </row>
    <row r="2937" spans="1:2">
      <c r="A2937" s="24" t="s">
        <v>9913</v>
      </c>
      <c r="B2937" s="24" t="s">
        <v>9914</v>
      </c>
    </row>
    <row r="2938" spans="1:2">
      <c r="A2938" s="24" t="s">
        <v>9915</v>
      </c>
      <c r="B2938" s="24" t="s">
        <v>9916</v>
      </c>
    </row>
    <row r="2939" spans="1:2">
      <c r="A2939" s="24" t="s">
        <v>9917</v>
      </c>
      <c r="B2939" s="24" t="s">
        <v>9918</v>
      </c>
    </row>
    <row r="2940" spans="1:2">
      <c r="A2940" s="24" t="s">
        <v>9919</v>
      </c>
      <c r="B2940" s="24" t="s">
        <v>9920</v>
      </c>
    </row>
    <row r="2941" spans="1:2">
      <c r="A2941" s="24" t="s">
        <v>9921</v>
      </c>
      <c r="B2941" s="24" t="s">
        <v>9922</v>
      </c>
    </row>
    <row r="2942" spans="1:2">
      <c r="A2942" s="24" t="s">
        <v>9923</v>
      </c>
      <c r="B2942" s="24" t="s">
        <v>9924</v>
      </c>
    </row>
    <row r="2943" spans="1:2">
      <c r="A2943" s="24" t="s">
        <v>9925</v>
      </c>
      <c r="B2943" s="24" t="s">
        <v>7611</v>
      </c>
    </row>
    <row r="2944" spans="1:2">
      <c r="A2944" s="24" t="s">
        <v>9926</v>
      </c>
      <c r="B2944" s="24" t="s">
        <v>9927</v>
      </c>
    </row>
    <row r="2945" spans="1:2">
      <c r="A2945" s="24" t="s">
        <v>9928</v>
      </c>
      <c r="B2945" s="24" t="s">
        <v>9929</v>
      </c>
    </row>
    <row r="2946" spans="1:2">
      <c r="A2946" s="24" t="s">
        <v>9930</v>
      </c>
      <c r="B2946" s="24" t="s">
        <v>7518</v>
      </c>
    </row>
    <row r="2947" spans="1:2">
      <c r="A2947" s="24" t="s">
        <v>9931</v>
      </c>
      <c r="B2947" s="24" t="s">
        <v>9932</v>
      </c>
    </row>
    <row r="2948" spans="1:2">
      <c r="A2948" s="24" t="s">
        <v>9933</v>
      </c>
      <c r="B2948" s="24" t="s">
        <v>9934</v>
      </c>
    </row>
    <row r="2949" spans="1:2">
      <c r="A2949" s="24" t="s">
        <v>9935</v>
      </c>
      <c r="B2949" s="24" t="s">
        <v>9936</v>
      </c>
    </row>
    <row r="2950" spans="1:2">
      <c r="A2950" s="24" t="s">
        <v>9937</v>
      </c>
      <c r="B2950" s="24" t="s">
        <v>9938</v>
      </c>
    </row>
    <row r="2951" spans="1:2">
      <c r="A2951" s="24" t="s">
        <v>9939</v>
      </c>
      <c r="B2951" s="24" t="s">
        <v>9940</v>
      </c>
    </row>
    <row r="2952" spans="1:2">
      <c r="A2952" s="24" t="s">
        <v>9941</v>
      </c>
      <c r="B2952" s="24" t="s">
        <v>9942</v>
      </c>
    </row>
    <row r="2953" spans="1:2">
      <c r="A2953" s="24" t="s">
        <v>9943</v>
      </c>
      <c r="B2953" s="24" t="s">
        <v>5537</v>
      </c>
    </row>
    <row r="2954" spans="1:2">
      <c r="A2954" s="24" t="s">
        <v>9944</v>
      </c>
      <c r="B2954" s="24" t="s">
        <v>9945</v>
      </c>
    </row>
    <row r="2955" spans="1:2" ht="31.5">
      <c r="A2955" s="24" t="s">
        <v>9946</v>
      </c>
      <c r="B2955" s="24" t="s">
        <v>9947</v>
      </c>
    </row>
    <row r="2956" spans="1:2">
      <c r="A2956" s="24" t="s">
        <v>9948</v>
      </c>
      <c r="B2956" s="24" t="s">
        <v>9834</v>
      </c>
    </row>
    <row r="2957" spans="1:2">
      <c r="A2957" s="24" t="s">
        <v>9949</v>
      </c>
      <c r="B2957" s="24" t="s">
        <v>9950</v>
      </c>
    </row>
    <row r="2958" spans="1:2">
      <c r="A2958" s="24" t="s">
        <v>9951</v>
      </c>
      <c r="B2958" s="24" t="s">
        <v>9952</v>
      </c>
    </row>
    <row r="2959" spans="1:2">
      <c r="A2959" s="24" t="s">
        <v>9953</v>
      </c>
      <c r="B2959" s="24" t="s">
        <v>9954</v>
      </c>
    </row>
    <row r="2960" spans="1:2">
      <c r="A2960" s="24" t="s">
        <v>9955</v>
      </c>
      <c r="B2960" s="24" t="s">
        <v>9956</v>
      </c>
    </row>
    <row r="2961" spans="1:2">
      <c r="A2961" s="24" t="s">
        <v>9957</v>
      </c>
      <c r="B2961" s="24" t="s">
        <v>9958</v>
      </c>
    </row>
    <row r="2962" spans="1:2">
      <c r="A2962" s="24" t="s">
        <v>9959</v>
      </c>
      <c r="B2962" s="24" t="s">
        <v>9960</v>
      </c>
    </row>
    <row r="2963" spans="1:2">
      <c r="A2963" s="24" t="s">
        <v>9961</v>
      </c>
      <c r="B2963" s="24" t="s">
        <v>9814</v>
      </c>
    </row>
    <row r="2964" spans="1:2">
      <c r="A2964" s="24" t="s">
        <v>9962</v>
      </c>
      <c r="B2964" s="24" t="s">
        <v>5209</v>
      </c>
    </row>
    <row r="2965" spans="1:2">
      <c r="A2965" s="24" t="s">
        <v>9963</v>
      </c>
      <c r="B2965" s="24" t="s">
        <v>9964</v>
      </c>
    </row>
    <row r="2966" spans="1:2">
      <c r="A2966" s="24" t="s">
        <v>9965</v>
      </c>
      <c r="B2966" s="24" t="s">
        <v>9966</v>
      </c>
    </row>
    <row r="2967" spans="1:2">
      <c r="A2967" s="24" t="s">
        <v>9967</v>
      </c>
      <c r="B2967" s="24" t="s">
        <v>9968</v>
      </c>
    </row>
    <row r="2968" spans="1:2">
      <c r="A2968" s="24" t="s">
        <v>9969</v>
      </c>
      <c r="B2968" s="24" t="s">
        <v>9970</v>
      </c>
    </row>
    <row r="2969" spans="1:2">
      <c r="A2969" s="24" t="s">
        <v>9971</v>
      </c>
      <c r="B2969" s="24" t="s">
        <v>9972</v>
      </c>
    </row>
    <row r="2970" spans="1:2">
      <c r="A2970" s="24" t="s">
        <v>9973</v>
      </c>
      <c r="B2970" s="24" t="s">
        <v>9974</v>
      </c>
    </row>
    <row r="2971" spans="1:2">
      <c r="A2971" s="24" t="s">
        <v>9975</v>
      </c>
      <c r="B2971" s="24" t="s">
        <v>9976</v>
      </c>
    </row>
    <row r="2972" spans="1:2">
      <c r="A2972" s="24" t="s">
        <v>9977</v>
      </c>
      <c r="B2972" s="24" t="s">
        <v>9978</v>
      </c>
    </row>
    <row r="2973" spans="1:2">
      <c r="A2973" s="24" t="s">
        <v>9979</v>
      </c>
      <c r="B2973" s="24" t="s">
        <v>9980</v>
      </c>
    </row>
    <row r="2974" spans="1:2">
      <c r="A2974" s="24" t="s">
        <v>9981</v>
      </c>
      <c r="B2974" s="24" t="s">
        <v>9982</v>
      </c>
    </row>
    <row r="2975" spans="1:2">
      <c r="A2975" s="24" t="s">
        <v>9983</v>
      </c>
      <c r="B2975" s="24" t="s">
        <v>9984</v>
      </c>
    </row>
    <row r="2976" spans="1:2">
      <c r="A2976" s="24" t="s">
        <v>9985</v>
      </c>
      <c r="B2976" s="24" t="s">
        <v>9986</v>
      </c>
    </row>
    <row r="2977" spans="1:2">
      <c r="A2977" s="24" t="s">
        <v>9987</v>
      </c>
      <c r="B2977" s="24" t="s">
        <v>9988</v>
      </c>
    </row>
    <row r="2978" spans="1:2">
      <c r="A2978" s="24" t="s">
        <v>9989</v>
      </c>
      <c r="B2978" s="24" t="s">
        <v>9990</v>
      </c>
    </row>
    <row r="2979" spans="1:2">
      <c r="A2979" s="24" t="s">
        <v>9991</v>
      </c>
      <c r="B2979" s="24" t="s">
        <v>9992</v>
      </c>
    </row>
    <row r="2980" spans="1:2">
      <c r="A2980" s="24" t="s">
        <v>9993</v>
      </c>
      <c r="B2980" s="24" t="s">
        <v>9994</v>
      </c>
    </row>
    <row r="2981" spans="1:2">
      <c r="A2981" s="24" t="s">
        <v>9995</v>
      </c>
      <c r="B2981" s="24" t="s">
        <v>9996</v>
      </c>
    </row>
    <row r="2982" spans="1:2">
      <c r="A2982" s="24" t="s">
        <v>9997</v>
      </c>
      <c r="B2982" s="24" t="s">
        <v>9998</v>
      </c>
    </row>
    <row r="2983" spans="1:2">
      <c r="A2983" s="24" t="s">
        <v>9999</v>
      </c>
      <c r="B2983" s="24" t="s">
        <v>10000</v>
      </c>
    </row>
    <row r="2984" spans="1:2">
      <c r="A2984" s="24" t="s">
        <v>10001</v>
      </c>
      <c r="B2984" s="24" t="s">
        <v>10002</v>
      </c>
    </row>
    <row r="2985" spans="1:2">
      <c r="A2985" s="24" t="s">
        <v>10003</v>
      </c>
      <c r="B2985" s="24" t="s">
        <v>10004</v>
      </c>
    </row>
    <row r="2986" spans="1:2">
      <c r="A2986" s="24" t="s">
        <v>10005</v>
      </c>
      <c r="B2986" s="24" t="s">
        <v>5612</v>
      </c>
    </row>
    <row r="2987" spans="1:2">
      <c r="A2987" s="24" t="s">
        <v>10006</v>
      </c>
      <c r="B2987" s="24" t="s">
        <v>10007</v>
      </c>
    </row>
    <row r="2988" spans="1:2">
      <c r="A2988" s="24" t="s">
        <v>10008</v>
      </c>
      <c r="B2988" s="24" t="s">
        <v>10009</v>
      </c>
    </row>
    <row r="2989" spans="1:2">
      <c r="A2989" s="24" t="s">
        <v>10010</v>
      </c>
      <c r="B2989" s="24" t="s">
        <v>10011</v>
      </c>
    </row>
    <row r="2990" spans="1:2">
      <c r="A2990" s="24" t="s">
        <v>10012</v>
      </c>
      <c r="B2990" s="24" t="s">
        <v>10013</v>
      </c>
    </row>
    <row r="2991" spans="1:2">
      <c r="A2991" s="24" t="s">
        <v>10014</v>
      </c>
      <c r="B2991" s="24" t="s">
        <v>10015</v>
      </c>
    </row>
    <row r="2992" spans="1:2">
      <c r="A2992" s="24" t="s">
        <v>10016</v>
      </c>
      <c r="B2992" s="24" t="s">
        <v>10017</v>
      </c>
    </row>
    <row r="2993" spans="1:2">
      <c r="A2993" s="24" t="s">
        <v>10018</v>
      </c>
      <c r="B2993" s="24" t="s">
        <v>10019</v>
      </c>
    </row>
    <row r="2994" spans="1:2">
      <c r="A2994" s="24" t="s">
        <v>10020</v>
      </c>
      <c r="B2994" s="24" t="s">
        <v>10021</v>
      </c>
    </row>
    <row r="2995" spans="1:2">
      <c r="A2995" s="24" t="s">
        <v>10022</v>
      </c>
      <c r="B2995" s="24" t="s">
        <v>10023</v>
      </c>
    </row>
    <row r="2996" spans="1:2">
      <c r="A2996" s="24" t="s">
        <v>10024</v>
      </c>
      <c r="B2996" s="24" t="s">
        <v>10025</v>
      </c>
    </row>
    <row r="2997" spans="1:2">
      <c r="A2997" s="24" t="s">
        <v>10026</v>
      </c>
      <c r="B2997" s="24" t="s">
        <v>10027</v>
      </c>
    </row>
    <row r="2998" spans="1:2">
      <c r="A2998" s="24" t="s">
        <v>10028</v>
      </c>
      <c r="B2998" s="24" t="s">
        <v>10029</v>
      </c>
    </row>
    <row r="2999" spans="1:2">
      <c r="A2999" s="24" t="s">
        <v>10030</v>
      </c>
      <c r="B2999" s="24" t="s">
        <v>9476</v>
      </c>
    </row>
    <row r="3000" spans="1:2">
      <c r="A3000" s="24" t="s">
        <v>10031</v>
      </c>
      <c r="B3000" s="24" t="s">
        <v>10032</v>
      </c>
    </row>
    <row r="3001" spans="1:2">
      <c r="A3001" s="24" t="s">
        <v>10033</v>
      </c>
      <c r="B3001" s="24" t="s">
        <v>10034</v>
      </c>
    </row>
    <row r="3002" spans="1:2">
      <c r="A3002" s="24" t="s">
        <v>10035</v>
      </c>
      <c r="B3002" s="24" t="s">
        <v>10036</v>
      </c>
    </row>
    <row r="3003" spans="1:2">
      <c r="A3003" s="24" t="s">
        <v>10037</v>
      </c>
      <c r="B3003" s="24" t="s">
        <v>10038</v>
      </c>
    </row>
    <row r="3004" spans="1:2">
      <c r="A3004" s="24" t="s">
        <v>10039</v>
      </c>
      <c r="B3004" s="24" t="s">
        <v>10040</v>
      </c>
    </row>
    <row r="3005" spans="1:2">
      <c r="A3005" s="24" t="s">
        <v>10041</v>
      </c>
      <c r="B3005" s="24" t="s">
        <v>6372</v>
      </c>
    </row>
    <row r="3006" spans="1:2">
      <c r="A3006" s="24" t="s">
        <v>10042</v>
      </c>
      <c r="B3006" s="24" t="s">
        <v>10043</v>
      </c>
    </row>
    <row r="3007" spans="1:2">
      <c r="A3007" s="24" t="s">
        <v>10044</v>
      </c>
      <c r="B3007" s="24" t="s">
        <v>8378</v>
      </c>
    </row>
    <row r="3008" spans="1:2">
      <c r="A3008" s="24" t="s">
        <v>10045</v>
      </c>
      <c r="B3008" s="24" t="s">
        <v>10046</v>
      </c>
    </row>
    <row r="3009" spans="1:2">
      <c r="A3009" s="24" t="s">
        <v>10047</v>
      </c>
      <c r="B3009" s="24" t="s">
        <v>10048</v>
      </c>
    </row>
    <row r="3010" spans="1:2">
      <c r="A3010" s="24" t="s">
        <v>10049</v>
      </c>
      <c r="B3010" s="24" t="s">
        <v>10050</v>
      </c>
    </row>
    <row r="3011" spans="1:2">
      <c r="A3011" s="24" t="s">
        <v>10051</v>
      </c>
      <c r="B3011" s="24" t="s">
        <v>10052</v>
      </c>
    </row>
    <row r="3012" spans="1:2">
      <c r="A3012" s="24" t="s">
        <v>10053</v>
      </c>
      <c r="B3012" s="24" t="s">
        <v>10054</v>
      </c>
    </row>
    <row r="3013" spans="1:2">
      <c r="A3013" s="24" t="s">
        <v>10055</v>
      </c>
      <c r="B3013" s="24" t="s">
        <v>10056</v>
      </c>
    </row>
    <row r="3014" spans="1:2">
      <c r="A3014" s="24" t="s">
        <v>10057</v>
      </c>
      <c r="B3014" s="24" t="s">
        <v>9942</v>
      </c>
    </row>
    <row r="3015" spans="1:2">
      <c r="A3015" s="24" t="s">
        <v>10058</v>
      </c>
      <c r="B3015" s="24" t="s">
        <v>10059</v>
      </c>
    </row>
    <row r="3016" spans="1:2">
      <c r="A3016" s="24" t="s">
        <v>10060</v>
      </c>
      <c r="B3016" s="24" t="s">
        <v>10061</v>
      </c>
    </row>
    <row r="3017" spans="1:2">
      <c r="A3017" s="24" t="s">
        <v>10062</v>
      </c>
      <c r="B3017" s="24" t="s">
        <v>10063</v>
      </c>
    </row>
    <row r="3018" spans="1:2">
      <c r="A3018" s="24" t="s">
        <v>10064</v>
      </c>
      <c r="B3018" s="24" t="s">
        <v>10065</v>
      </c>
    </row>
    <row r="3019" spans="1:2">
      <c r="A3019" s="24" t="s">
        <v>10066</v>
      </c>
      <c r="B3019" s="24" t="s">
        <v>10067</v>
      </c>
    </row>
    <row r="3020" spans="1:2">
      <c r="A3020" s="24" t="s">
        <v>10068</v>
      </c>
      <c r="B3020" s="24" t="s">
        <v>10069</v>
      </c>
    </row>
    <row r="3021" spans="1:2">
      <c r="A3021" s="24" t="s">
        <v>10070</v>
      </c>
      <c r="B3021" s="24" t="s">
        <v>10071</v>
      </c>
    </row>
    <row r="3022" spans="1:2">
      <c r="A3022" s="24" t="s">
        <v>10072</v>
      </c>
      <c r="B3022" s="24" t="s">
        <v>10073</v>
      </c>
    </row>
    <row r="3023" spans="1:2">
      <c r="A3023" s="24" t="s">
        <v>10074</v>
      </c>
      <c r="B3023" s="24" t="s">
        <v>10075</v>
      </c>
    </row>
    <row r="3024" spans="1:2">
      <c r="A3024" s="24" t="s">
        <v>10076</v>
      </c>
      <c r="B3024" s="24" t="s">
        <v>10077</v>
      </c>
    </row>
    <row r="3025" spans="1:2">
      <c r="A3025" s="24" t="s">
        <v>10078</v>
      </c>
      <c r="B3025" s="24" t="s">
        <v>10079</v>
      </c>
    </row>
    <row r="3026" spans="1:2">
      <c r="A3026" s="24" t="s">
        <v>10080</v>
      </c>
      <c r="B3026" s="24" t="s">
        <v>10081</v>
      </c>
    </row>
    <row r="3027" spans="1:2">
      <c r="A3027" s="24" t="s">
        <v>10082</v>
      </c>
      <c r="B3027" s="24" t="s">
        <v>10083</v>
      </c>
    </row>
    <row r="3028" spans="1:2">
      <c r="A3028" s="24" t="s">
        <v>10084</v>
      </c>
      <c r="B3028" s="24" t="s">
        <v>10085</v>
      </c>
    </row>
    <row r="3029" spans="1:2">
      <c r="A3029" s="24" t="s">
        <v>10086</v>
      </c>
      <c r="B3029" s="24" t="s">
        <v>10087</v>
      </c>
    </row>
    <row r="3030" spans="1:2">
      <c r="A3030" s="24" t="s">
        <v>10088</v>
      </c>
      <c r="B3030" s="24" t="s">
        <v>10089</v>
      </c>
    </row>
    <row r="3031" spans="1:2">
      <c r="A3031" s="24" t="s">
        <v>10090</v>
      </c>
      <c r="B3031" s="24" t="s">
        <v>10091</v>
      </c>
    </row>
    <row r="3032" spans="1:2">
      <c r="A3032" s="24" t="s">
        <v>10092</v>
      </c>
      <c r="B3032" s="24" t="s">
        <v>10093</v>
      </c>
    </row>
    <row r="3033" spans="1:2">
      <c r="A3033" s="24" t="s">
        <v>10094</v>
      </c>
      <c r="B3033" s="24" t="s">
        <v>10095</v>
      </c>
    </row>
    <row r="3034" spans="1:2">
      <c r="A3034" s="24" t="s">
        <v>10096</v>
      </c>
      <c r="B3034" s="24" t="s">
        <v>10097</v>
      </c>
    </row>
    <row r="3035" spans="1:2">
      <c r="A3035" s="24" t="s">
        <v>10098</v>
      </c>
      <c r="B3035" s="24" t="s">
        <v>10099</v>
      </c>
    </row>
    <row r="3036" spans="1:2">
      <c r="A3036" s="24" t="s">
        <v>10100</v>
      </c>
      <c r="B3036" s="24" t="s">
        <v>10101</v>
      </c>
    </row>
    <row r="3037" spans="1:2">
      <c r="A3037" s="24" t="s">
        <v>10102</v>
      </c>
      <c r="B3037" s="24" t="s">
        <v>10063</v>
      </c>
    </row>
    <row r="3038" spans="1:2">
      <c r="A3038" s="24" t="s">
        <v>10103</v>
      </c>
      <c r="B3038" s="24" t="s">
        <v>10104</v>
      </c>
    </row>
    <row r="3039" spans="1:2">
      <c r="A3039" s="24" t="s">
        <v>10105</v>
      </c>
      <c r="B3039" s="24" t="s">
        <v>10106</v>
      </c>
    </row>
    <row r="3040" spans="1:2">
      <c r="A3040" s="24" t="s">
        <v>10107</v>
      </c>
      <c r="B3040" s="24" t="s">
        <v>10108</v>
      </c>
    </row>
    <row r="3041" spans="1:2">
      <c r="A3041" s="24" t="s">
        <v>10109</v>
      </c>
      <c r="B3041" s="24" t="s">
        <v>10110</v>
      </c>
    </row>
    <row r="3042" spans="1:2">
      <c r="A3042" s="24" t="s">
        <v>10111</v>
      </c>
      <c r="B3042" s="24" t="s">
        <v>10112</v>
      </c>
    </row>
    <row r="3043" spans="1:2">
      <c r="A3043" s="24" t="s">
        <v>10113</v>
      </c>
      <c r="B3043" s="24" t="s">
        <v>10114</v>
      </c>
    </row>
    <row r="3044" spans="1:2">
      <c r="A3044" s="24" t="s">
        <v>10115</v>
      </c>
      <c r="B3044" s="24" t="s">
        <v>10116</v>
      </c>
    </row>
    <row r="3045" spans="1:2">
      <c r="A3045" s="24" t="s">
        <v>10117</v>
      </c>
      <c r="B3045" s="24" t="s">
        <v>10118</v>
      </c>
    </row>
    <row r="3046" spans="1:2">
      <c r="A3046" s="24" t="s">
        <v>10119</v>
      </c>
      <c r="B3046" s="24" t="s">
        <v>10120</v>
      </c>
    </row>
    <row r="3047" spans="1:2">
      <c r="A3047" s="24" t="s">
        <v>10121</v>
      </c>
      <c r="B3047" s="24" t="s">
        <v>10122</v>
      </c>
    </row>
    <row r="3048" spans="1:2">
      <c r="A3048" s="24" t="s">
        <v>10123</v>
      </c>
      <c r="B3048" s="24" t="s">
        <v>10124</v>
      </c>
    </row>
    <row r="3049" spans="1:2">
      <c r="A3049" s="24" t="s">
        <v>10125</v>
      </c>
      <c r="B3049" s="24" t="s">
        <v>8096</v>
      </c>
    </row>
    <row r="3050" spans="1:2">
      <c r="A3050" s="24" t="s">
        <v>10126</v>
      </c>
      <c r="B3050" s="24" t="s">
        <v>10127</v>
      </c>
    </row>
    <row r="3051" spans="1:2">
      <c r="A3051" s="24" t="s">
        <v>10128</v>
      </c>
      <c r="B3051" s="24" t="s">
        <v>10129</v>
      </c>
    </row>
    <row r="3052" spans="1:2">
      <c r="A3052" s="24" t="s">
        <v>10130</v>
      </c>
      <c r="B3052" s="24" t="s">
        <v>10131</v>
      </c>
    </row>
    <row r="3053" spans="1:2">
      <c r="A3053" s="24" t="s">
        <v>10132</v>
      </c>
      <c r="B3053" s="24" t="s">
        <v>10133</v>
      </c>
    </row>
    <row r="3054" spans="1:2">
      <c r="A3054" s="24" t="s">
        <v>10134</v>
      </c>
      <c r="B3054" s="24" t="s">
        <v>10135</v>
      </c>
    </row>
    <row r="3055" spans="1:2">
      <c r="A3055" s="24" t="s">
        <v>10136</v>
      </c>
      <c r="B3055" s="24" t="s">
        <v>5519</v>
      </c>
    </row>
    <row r="3056" spans="1:2">
      <c r="A3056" s="24" t="s">
        <v>10137</v>
      </c>
      <c r="B3056" s="24" t="s">
        <v>10138</v>
      </c>
    </row>
    <row r="3057" spans="1:2">
      <c r="A3057" s="24" t="s">
        <v>10139</v>
      </c>
      <c r="B3057" s="24" t="s">
        <v>10140</v>
      </c>
    </row>
    <row r="3058" spans="1:2">
      <c r="A3058" s="24" t="s">
        <v>10141</v>
      </c>
      <c r="B3058" s="24" t="s">
        <v>10142</v>
      </c>
    </row>
    <row r="3059" spans="1:2">
      <c r="A3059" s="24" t="s">
        <v>10143</v>
      </c>
      <c r="B3059" s="24" t="s">
        <v>10144</v>
      </c>
    </row>
    <row r="3060" spans="1:2">
      <c r="A3060" s="24" t="s">
        <v>10145</v>
      </c>
      <c r="B3060" s="24" t="s">
        <v>4843</v>
      </c>
    </row>
    <row r="3061" spans="1:2">
      <c r="A3061" s="24" t="s">
        <v>10146</v>
      </c>
      <c r="B3061" s="24" t="s">
        <v>10147</v>
      </c>
    </row>
    <row r="3062" spans="1:2">
      <c r="A3062" s="24" t="s">
        <v>10148</v>
      </c>
      <c r="B3062" s="24" t="s">
        <v>10149</v>
      </c>
    </row>
    <row r="3063" spans="1:2">
      <c r="A3063" s="24" t="s">
        <v>10150</v>
      </c>
      <c r="B3063" s="24" t="s">
        <v>10151</v>
      </c>
    </row>
    <row r="3064" spans="1:2">
      <c r="A3064" s="24" t="s">
        <v>10152</v>
      </c>
      <c r="B3064" s="24" t="s">
        <v>10153</v>
      </c>
    </row>
    <row r="3065" spans="1:2">
      <c r="A3065" s="24" t="s">
        <v>10154</v>
      </c>
      <c r="B3065" s="24" t="s">
        <v>10155</v>
      </c>
    </row>
    <row r="3066" spans="1:2">
      <c r="A3066" s="24" t="s">
        <v>10156</v>
      </c>
      <c r="B3066" s="24" t="s">
        <v>10157</v>
      </c>
    </row>
    <row r="3067" spans="1:2">
      <c r="A3067" s="24" t="s">
        <v>10158</v>
      </c>
      <c r="B3067" s="24" t="s">
        <v>10159</v>
      </c>
    </row>
    <row r="3068" spans="1:2">
      <c r="A3068" s="24" t="s">
        <v>10160</v>
      </c>
      <c r="B3068" s="24" t="s">
        <v>8080</v>
      </c>
    </row>
    <row r="3069" spans="1:2">
      <c r="A3069" s="24" t="s">
        <v>10161</v>
      </c>
      <c r="B3069" s="24" t="s">
        <v>10162</v>
      </c>
    </row>
    <row r="3070" spans="1:2">
      <c r="A3070" s="24" t="s">
        <v>10163</v>
      </c>
      <c r="B3070" s="24" t="s">
        <v>10164</v>
      </c>
    </row>
    <row r="3071" spans="1:2">
      <c r="A3071" s="24" t="s">
        <v>10165</v>
      </c>
      <c r="B3071" s="24" t="s">
        <v>6728</v>
      </c>
    </row>
    <row r="3072" spans="1:2">
      <c r="A3072" s="24" t="s">
        <v>10166</v>
      </c>
      <c r="B3072" s="24" t="s">
        <v>10167</v>
      </c>
    </row>
    <row r="3073" spans="1:2">
      <c r="A3073" s="24" t="s">
        <v>10168</v>
      </c>
      <c r="B3073" s="24" t="s">
        <v>10169</v>
      </c>
    </row>
    <row r="3074" spans="1:2">
      <c r="A3074" s="24" t="s">
        <v>10170</v>
      </c>
      <c r="B3074" s="24" t="s">
        <v>10171</v>
      </c>
    </row>
    <row r="3075" spans="1:2">
      <c r="A3075" s="24" t="s">
        <v>10172</v>
      </c>
      <c r="B3075" s="24" t="s">
        <v>6803</v>
      </c>
    </row>
    <row r="3076" spans="1:2">
      <c r="A3076" s="24" t="s">
        <v>10173</v>
      </c>
      <c r="B3076" s="24" t="s">
        <v>10174</v>
      </c>
    </row>
    <row r="3077" spans="1:2">
      <c r="A3077" s="24" t="s">
        <v>10175</v>
      </c>
      <c r="B3077" s="24" t="s">
        <v>10176</v>
      </c>
    </row>
    <row r="3078" spans="1:2">
      <c r="A3078" s="24" t="s">
        <v>10177</v>
      </c>
      <c r="B3078" s="24" t="s">
        <v>10178</v>
      </c>
    </row>
    <row r="3079" spans="1:2">
      <c r="A3079" s="24" t="s">
        <v>10179</v>
      </c>
      <c r="B3079" s="24" t="s">
        <v>10180</v>
      </c>
    </row>
    <row r="3080" spans="1:2">
      <c r="A3080" s="24" t="s">
        <v>10181</v>
      </c>
      <c r="B3080" s="24" t="s">
        <v>10182</v>
      </c>
    </row>
    <row r="3081" spans="1:2">
      <c r="A3081" s="24" t="s">
        <v>10183</v>
      </c>
      <c r="B3081" s="24" t="s">
        <v>9508</v>
      </c>
    </row>
    <row r="3082" spans="1:2">
      <c r="A3082" s="24" t="s">
        <v>10184</v>
      </c>
      <c r="B3082" s="24" t="s">
        <v>10185</v>
      </c>
    </row>
    <row r="3083" spans="1:2">
      <c r="A3083" s="24" t="s">
        <v>10186</v>
      </c>
      <c r="B3083" s="24" t="s">
        <v>9742</v>
      </c>
    </row>
    <row r="3084" spans="1:2">
      <c r="A3084" s="24" t="s">
        <v>10187</v>
      </c>
      <c r="B3084" s="24" t="s">
        <v>10135</v>
      </c>
    </row>
    <row r="3085" spans="1:2">
      <c r="A3085" s="24" t="s">
        <v>10188</v>
      </c>
      <c r="B3085" s="24" t="s">
        <v>10189</v>
      </c>
    </row>
    <row r="3086" spans="1:2">
      <c r="A3086" s="24" t="s">
        <v>10190</v>
      </c>
      <c r="B3086" s="24" t="s">
        <v>10191</v>
      </c>
    </row>
    <row r="3087" spans="1:2">
      <c r="A3087" s="24" t="s">
        <v>10192</v>
      </c>
      <c r="B3087" s="24" t="s">
        <v>10193</v>
      </c>
    </row>
    <row r="3088" spans="1:2">
      <c r="A3088" s="24" t="s">
        <v>10194</v>
      </c>
      <c r="B3088" s="24" t="s">
        <v>7394</v>
      </c>
    </row>
    <row r="3089" spans="1:2">
      <c r="A3089" s="24" t="s">
        <v>10195</v>
      </c>
      <c r="B3089" s="24" t="s">
        <v>10196</v>
      </c>
    </row>
    <row r="3090" spans="1:2">
      <c r="A3090" s="24" t="s">
        <v>10197</v>
      </c>
      <c r="B3090" s="24" t="s">
        <v>10198</v>
      </c>
    </row>
    <row r="3091" spans="1:2">
      <c r="A3091" s="24" t="s">
        <v>10199</v>
      </c>
      <c r="B3091" s="24" t="s">
        <v>10200</v>
      </c>
    </row>
    <row r="3092" spans="1:2">
      <c r="A3092" s="24" t="s">
        <v>10201</v>
      </c>
      <c r="B3092" s="24" t="s">
        <v>10202</v>
      </c>
    </row>
    <row r="3093" spans="1:2">
      <c r="A3093" s="24" t="s">
        <v>10203</v>
      </c>
      <c r="B3093" s="24" t="s">
        <v>10204</v>
      </c>
    </row>
    <row r="3094" spans="1:2">
      <c r="A3094" s="24" t="s">
        <v>10205</v>
      </c>
      <c r="B3094" s="24" t="s">
        <v>10206</v>
      </c>
    </row>
    <row r="3095" spans="1:2">
      <c r="A3095" s="24" t="s">
        <v>10207</v>
      </c>
      <c r="B3095" s="24" t="s">
        <v>10208</v>
      </c>
    </row>
    <row r="3096" spans="1:2">
      <c r="A3096" s="24" t="s">
        <v>10209</v>
      </c>
      <c r="B3096" s="24" t="s">
        <v>6871</v>
      </c>
    </row>
    <row r="3097" spans="1:2">
      <c r="A3097" s="24" t="s">
        <v>10210</v>
      </c>
      <c r="B3097" s="24" t="s">
        <v>4564</v>
      </c>
    </row>
    <row r="3098" spans="1:2">
      <c r="A3098" s="24" t="s">
        <v>10211</v>
      </c>
      <c r="B3098" s="24" t="s">
        <v>10212</v>
      </c>
    </row>
    <row r="3099" spans="1:2">
      <c r="A3099" s="24" t="s">
        <v>10213</v>
      </c>
      <c r="B3099" s="24" t="s">
        <v>10214</v>
      </c>
    </row>
    <row r="3100" spans="1:2">
      <c r="A3100" s="24" t="s">
        <v>10215</v>
      </c>
      <c r="B3100" s="24" t="s">
        <v>10216</v>
      </c>
    </row>
    <row r="3101" spans="1:2">
      <c r="A3101" s="24" t="s">
        <v>10217</v>
      </c>
      <c r="B3101" s="24" t="s">
        <v>10218</v>
      </c>
    </row>
    <row r="3102" spans="1:2">
      <c r="A3102" s="24" t="s">
        <v>10219</v>
      </c>
      <c r="B3102" s="24" t="s">
        <v>10220</v>
      </c>
    </row>
    <row r="3103" spans="1:2">
      <c r="A3103" s="24" t="s">
        <v>10221</v>
      </c>
      <c r="B3103" s="24" t="s">
        <v>10222</v>
      </c>
    </row>
    <row r="3104" spans="1:2">
      <c r="A3104" s="24" t="s">
        <v>10223</v>
      </c>
      <c r="B3104" s="24" t="s">
        <v>8687</v>
      </c>
    </row>
    <row r="3105" spans="1:2">
      <c r="A3105" s="24" t="s">
        <v>10224</v>
      </c>
      <c r="B3105" s="24" t="s">
        <v>10225</v>
      </c>
    </row>
    <row r="3106" spans="1:2">
      <c r="A3106" s="24" t="s">
        <v>10226</v>
      </c>
      <c r="B3106" s="24" t="s">
        <v>10227</v>
      </c>
    </row>
    <row r="3107" spans="1:2">
      <c r="A3107" s="24" t="s">
        <v>10228</v>
      </c>
      <c r="B3107" s="24" t="s">
        <v>10229</v>
      </c>
    </row>
    <row r="3108" spans="1:2">
      <c r="A3108" s="24" t="s">
        <v>10230</v>
      </c>
      <c r="B3108" s="24" t="s">
        <v>10231</v>
      </c>
    </row>
    <row r="3109" spans="1:2">
      <c r="A3109" s="24" t="s">
        <v>10232</v>
      </c>
      <c r="B3109" s="24" t="s">
        <v>10233</v>
      </c>
    </row>
    <row r="3110" spans="1:2">
      <c r="A3110" s="24" t="s">
        <v>10234</v>
      </c>
      <c r="B3110" s="24" t="s">
        <v>6109</v>
      </c>
    </row>
    <row r="3111" spans="1:2">
      <c r="A3111" s="24" t="s">
        <v>10235</v>
      </c>
      <c r="B3111" s="24" t="s">
        <v>10236</v>
      </c>
    </row>
    <row r="3112" spans="1:2">
      <c r="A3112" s="24" t="s">
        <v>10237</v>
      </c>
      <c r="B3112" s="24" t="s">
        <v>10238</v>
      </c>
    </row>
    <row r="3113" spans="1:2">
      <c r="A3113" s="24" t="s">
        <v>10239</v>
      </c>
      <c r="B3113" s="24" t="s">
        <v>10240</v>
      </c>
    </row>
    <row r="3114" spans="1:2">
      <c r="A3114" s="24" t="s">
        <v>10241</v>
      </c>
      <c r="B3114" s="24" t="s">
        <v>10242</v>
      </c>
    </row>
    <row r="3115" spans="1:2">
      <c r="A3115" s="24" t="s">
        <v>10243</v>
      </c>
      <c r="B3115" s="24" t="s">
        <v>6973</v>
      </c>
    </row>
    <row r="3116" spans="1:2">
      <c r="A3116" s="24" t="s">
        <v>10244</v>
      </c>
      <c r="B3116" s="24" t="s">
        <v>10245</v>
      </c>
    </row>
    <row r="3117" spans="1:2">
      <c r="A3117" s="24" t="s">
        <v>10246</v>
      </c>
      <c r="B3117" s="24" t="s">
        <v>10247</v>
      </c>
    </row>
    <row r="3118" spans="1:2">
      <c r="A3118" s="24" t="s">
        <v>10248</v>
      </c>
      <c r="B3118" s="24" t="s">
        <v>8193</v>
      </c>
    </row>
    <row r="3119" spans="1:2">
      <c r="A3119" s="24" t="s">
        <v>10249</v>
      </c>
      <c r="B3119" s="24" t="s">
        <v>10250</v>
      </c>
    </row>
    <row r="3120" spans="1:2">
      <c r="A3120" s="24" t="s">
        <v>10251</v>
      </c>
      <c r="B3120" s="24" t="s">
        <v>10252</v>
      </c>
    </row>
    <row r="3121" spans="1:2">
      <c r="A3121" s="24" t="s">
        <v>10253</v>
      </c>
      <c r="B3121" s="24" t="s">
        <v>10254</v>
      </c>
    </row>
    <row r="3122" spans="1:2">
      <c r="A3122" s="24" t="s">
        <v>10255</v>
      </c>
      <c r="B3122" s="24" t="s">
        <v>10256</v>
      </c>
    </row>
    <row r="3123" spans="1:2">
      <c r="A3123" s="24" t="s">
        <v>10257</v>
      </c>
      <c r="B3123" s="24" t="s">
        <v>10258</v>
      </c>
    </row>
    <row r="3124" spans="1:2">
      <c r="A3124" s="24" t="s">
        <v>10259</v>
      </c>
      <c r="B3124" s="24" t="s">
        <v>10260</v>
      </c>
    </row>
    <row r="3125" spans="1:2">
      <c r="A3125" s="24" t="s">
        <v>10261</v>
      </c>
      <c r="B3125" s="24" t="s">
        <v>10262</v>
      </c>
    </row>
    <row r="3126" spans="1:2">
      <c r="A3126" s="24" t="s">
        <v>10263</v>
      </c>
      <c r="B3126" s="24" t="s">
        <v>10264</v>
      </c>
    </row>
    <row r="3127" spans="1:2">
      <c r="A3127" s="24" t="s">
        <v>10265</v>
      </c>
      <c r="B3127" s="24" t="s">
        <v>10266</v>
      </c>
    </row>
    <row r="3128" spans="1:2">
      <c r="A3128" s="24" t="s">
        <v>10267</v>
      </c>
      <c r="B3128" s="24" t="s">
        <v>10268</v>
      </c>
    </row>
    <row r="3129" spans="1:2">
      <c r="A3129" s="24" t="s">
        <v>10269</v>
      </c>
      <c r="B3129" s="24" t="s">
        <v>10270</v>
      </c>
    </row>
    <row r="3130" spans="1:2">
      <c r="A3130" s="24" t="s">
        <v>10271</v>
      </c>
      <c r="B3130" s="24" t="s">
        <v>10272</v>
      </c>
    </row>
    <row r="3131" spans="1:2">
      <c r="A3131" s="24" t="s">
        <v>10273</v>
      </c>
      <c r="B3131" s="24" t="s">
        <v>10274</v>
      </c>
    </row>
    <row r="3132" spans="1:2">
      <c r="A3132" s="24" t="s">
        <v>10275</v>
      </c>
      <c r="B3132" s="24" t="s">
        <v>10276</v>
      </c>
    </row>
    <row r="3133" spans="1:2">
      <c r="A3133" s="24" t="s">
        <v>10277</v>
      </c>
      <c r="B3133" s="24" t="s">
        <v>10278</v>
      </c>
    </row>
    <row r="3134" spans="1:2">
      <c r="A3134" s="24" t="s">
        <v>10279</v>
      </c>
      <c r="B3134" s="24" t="s">
        <v>10280</v>
      </c>
    </row>
    <row r="3135" spans="1:2">
      <c r="A3135" s="24" t="s">
        <v>10281</v>
      </c>
      <c r="B3135" s="24" t="s">
        <v>10282</v>
      </c>
    </row>
    <row r="3136" spans="1:2">
      <c r="A3136" s="24" t="s">
        <v>10283</v>
      </c>
      <c r="B3136" s="24" t="s">
        <v>7525</v>
      </c>
    </row>
    <row r="3137" spans="1:2">
      <c r="A3137" s="24" t="s">
        <v>10284</v>
      </c>
      <c r="B3137" s="24" t="s">
        <v>10285</v>
      </c>
    </row>
    <row r="3138" spans="1:2">
      <c r="A3138" s="24" t="s">
        <v>10286</v>
      </c>
      <c r="B3138" s="24" t="s">
        <v>9623</v>
      </c>
    </row>
    <row r="3139" spans="1:2">
      <c r="A3139" s="24" t="s">
        <v>10287</v>
      </c>
      <c r="B3139" s="24" t="s">
        <v>10288</v>
      </c>
    </row>
    <row r="3140" spans="1:2">
      <c r="A3140" s="24" t="s">
        <v>10289</v>
      </c>
      <c r="B3140" s="24" t="s">
        <v>10290</v>
      </c>
    </row>
    <row r="3141" spans="1:2">
      <c r="A3141" s="24" t="s">
        <v>10291</v>
      </c>
      <c r="B3141" s="24" t="s">
        <v>10292</v>
      </c>
    </row>
    <row r="3142" spans="1:2">
      <c r="A3142" s="24" t="s">
        <v>10293</v>
      </c>
      <c r="B3142" s="24" t="s">
        <v>10294</v>
      </c>
    </row>
    <row r="3143" spans="1:2">
      <c r="A3143" s="24" t="s">
        <v>10295</v>
      </c>
      <c r="B3143" s="24" t="s">
        <v>10075</v>
      </c>
    </row>
    <row r="3144" spans="1:2">
      <c r="A3144" s="24" t="s">
        <v>10296</v>
      </c>
      <c r="B3144" s="24" t="s">
        <v>10297</v>
      </c>
    </row>
    <row r="3145" spans="1:2">
      <c r="A3145" s="24" t="s">
        <v>10298</v>
      </c>
      <c r="B3145" s="24" t="s">
        <v>4939</v>
      </c>
    </row>
    <row r="3146" spans="1:2">
      <c r="A3146" s="24" t="s">
        <v>10299</v>
      </c>
      <c r="B3146" s="24" t="s">
        <v>10300</v>
      </c>
    </row>
    <row r="3147" spans="1:2">
      <c r="A3147" s="24" t="s">
        <v>10301</v>
      </c>
      <c r="B3147" s="24" t="s">
        <v>10302</v>
      </c>
    </row>
    <row r="3148" spans="1:2">
      <c r="A3148" s="24" t="s">
        <v>10303</v>
      </c>
      <c r="B3148" s="24" t="s">
        <v>10304</v>
      </c>
    </row>
    <row r="3149" spans="1:2">
      <c r="A3149" s="24" t="s">
        <v>10305</v>
      </c>
      <c r="B3149" s="24" t="s">
        <v>9367</v>
      </c>
    </row>
    <row r="3150" spans="1:2">
      <c r="A3150" s="24" t="s">
        <v>10306</v>
      </c>
      <c r="B3150" s="24" t="s">
        <v>10307</v>
      </c>
    </row>
    <row r="3151" spans="1:2">
      <c r="A3151" s="24" t="s">
        <v>10308</v>
      </c>
      <c r="B3151" s="24" t="s">
        <v>10309</v>
      </c>
    </row>
    <row r="3152" spans="1:2">
      <c r="A3152" s="24" t="s">
        <v>10310</v>
      </c>
      <c r="B3152" s="24" t="s">
        <v>10311</v>
      </c>
    </row>
    <row r="3153" spans="1:2">
      <c r="A3153" s="24" t="s">
        <v>10312</v>
      </c>
      <c r="B3153" s="24" t="s">
        <v>6017</v>
      </c>
    </row>
    <row r="3154" spans="1:2">
      <c r="A3154" s="24" t="s">
        <v>10313</v>
      </c>
      <c r="B3154" s="24" t="s">
        <v>10314</v>
      </c>
    </row>
    <row r="3155" spans="1:2">
      <c r="A3155" s="24" t="s">
        <v>10315</v>
      </c>
      <c r="B3155" s="24" t="s">
        <v>10316</v>
      </c>
    </row>
    <row r="3156" spans="1:2">
      <c r="A3156" s="24" t="s">
        <v>10317</v>
      </c>
      <c r="B3156" s="24" t="s">
        <v>5542</v>
      </c>
    </row>
    <row r="3157" spans="1:2">
      <c r="A3157" s="24" t="s">
        <v>10318</v>
      </c>
      <c r="B3157" s="24" t="s">
        <v>10319</v>
      </c>
    </row>
    <row r="3158" spans="1:2">
      <c r="A3158" s="24" t="s">
        <v>10320</v>
      </c>
      <c r="B3158" s="24" t="s">
        <v>10321</v>
      </c>
    </row>
    <row r="3159" spans="1:2">
      <c r="A3159" s="24" t="s">
        <v>10322</v>
      </c>
      <c r="B3159" s="24" t="s">
        <v>7892</v>
      </c>
    </row>
    <row r="3160" spans="1:2">
      <c r="A3160" s="24" t="s">
        <v>10323</v>
      </c>
      <c r="B3160" s="24" t="s">
        <v>10324</v>
      </c>
    </row>
    <row r="3161" spans="1:2">
      <c r="A3161" s="24" t="s">
        <v>10325</v>
      </c>
      <c r="B3161" s="24" t="s">
        <v>10326</v>
      </c>
    </row>
    <row r="3162" spans="1:2">
      <c r="A3162" s="24" t="s">
        <v>10327</v>
      </c>
      <c r="B3162" s="24" t="s">
        <v>10328</v>
      </c>
    </row>
    <row r="3163" spans="1:2">
      <c r="A3163" s="24" t="s">
        <v>10329</v>
      </c>
      <c r="B3163" s="24" t="s">
        <v>10330</v>
      </c>
    </row>
    <row r="3164" spans="1:2">
      <c r="A3164" s="24" t="s">
        <v>10331</v>
      </c>
      <c r="B3164" s="24" t="s">
        <v>10332</v>
      </c>
    </row>
    <row r="3165" spans="1:2">
      <c r="A3165" s="24" t="s">
        <v>10333</v>
      </c>
      <c r="B3165" s="24" t="s">
        <v>10334</v>
      </c>
    </row>
    <row r="3166" spans="1:2">
      <c r="A3166" s="24" t="s">
        <v>10335</v>
      </c>
      <c r="B3166" s="24" t="s">
        <v>10336</v>
      </c>
    </row>
    <row r="3167" spans="1:2">
      <c r="A3167" s="24" t="s">
        <v>10337</v>
      </c>
      <c r="B3167" s="24" t="s">
        <v>10338</v>
      </c>
    </row>
    <row r="3168" spans="1:2">
      <c r="A3168" s="24" t="s">
        <v>10339</v>
      </c>
      <c r="B3168" s="24" t="s">
        <v>10340</v>
      </c>
    </row>
    <row r="3169" spans="1:2">
      <c r="A3169" s="24" t="s">
        <v>10341</v>
      </c>
      <c r="B3169" s="24" t="s">
        <v>10342</v>
      </c>
    </row>
    <row r="3170" spans="1:2">
      <c r="A3170" s="24" t="s">
        <v>10343</v>
      </c>
      <c r="B3170" s="24" t="s">
        <v>4514</v>
      </c>
    </row>
    <row r="3171" spans="1:2">
      <c r="A3171" s="24" t="s">
        <v>10344</v>
      </c>
      <c r="B3171" s="24" t="s">
        <v>5793</v>
      </c>
    </row>
    <row r="3172" spans="1:2">
      <c r="A3172" s="24" t="s">
        <v>10345</v>
      </c>
      <c r="B3172" s="24" t="s">
        <v>8698</v>
      </c>
    </row>
    <row r="3173" spans="1:2">
      <c r="A3173" s="24" t="s">
        <v>10346</v>
      </c>
      <c r="B3173" s="24" t="s">
        <v>10347</v>
      </c>
    </row>
    <row r="3174" spans="1:2">
      <c r="A3174" s="24" t="s">
        <v>10348</v>
      </c>
      <c r="B3174" s="24" t="s">
        <v>10349</v>
      </c>
    </row>
    <row r="3175" spans="1:2">
      <c r="A3175" s="24" t="s">
        <v>10350</v>
      </c>
      <c r="B3175" s="24" t="s">
        <v>10351</v>
      </c>
    </row>
    <row r="3176" spans="1:2">
      <c r="A3176" s="24" t="s">
        <v>10352</v>
      </c>
      <c r="B3176" s="24" t="s">
        <v>10353</v>
      </c>
    </row>
    <row r="3177" spans="1:2">
      <c r="A3177" s="24" t="s">
        <v>10354</v>
      </c>
      <c r="B3177" s="24" t="s">
        <v>10355</v>
      </c>
    </row>
    <row r="3178" spans="1:2">
      <c r="A3178" s="24" t="s">
        <v>10356</v>
      </c>
      <c r="B3178" s="24" t="s">
        <v>10357</v>
      </c>
    </row>
    <row r="3179" spans="1:2">
      <c r="A3179" s="24" t="s">
        <v>10358</v>
      </c>
      <c r="B3179" s="24" t="s">
        <v>10359</v>
      </c>
    </row>
    <row r="3180" spans="1:2">
      <c r="A3180" s="24" t="s">
        <v>10360</v>
      </c>
      <c r="B3180" s="24" t="s">
        <v>10361</v>
      </c>
    </row>
    <row r="3181" spans="1:2">
      <c r="A3181" s="24" t="s">
        <v>10362</v>
      </c>
      <c r="B3181" s="24" t="s">
        <v>5239</v>
      </c>
    </row>
    <row r="3182" spans="1:2">
      <c r="A3182" s="24" t="s">
        <v>10363</v>
      </c>
      <c r="B3182" s="24" t="s">
        <v>10364</v>
      </c>
    </row>
    <row r="3183" spans="1:2">
      <c r="A3183" s="24" t="s">
        <v>10365</v>
      </c>
      <c r="B3183" s="24" t="s">
        <v>10366</v>
      </c>
    </row>
    <row r="3184" spans="1:2">
      <c r="A3184" s="24" t="s">
        <v>10367</v>
      </c>
      <c r="B3184" s="24" t="s">
        <v>10368</v>
      </c>
    </row>
    <row r="3185" spans="1:2">
      <c r="A3185" s="24" t="s">
        <v>10369</v>
      </c>
      <c r="B3185" s="24" t="s">
        <v>10370</v>
      </c>
    </row>
    <row r="3186" spans="1:2">
      <c r="A3186" s="24" t="s">
        <v>10371</v>
      </c>
      <c r="B3186" s="24" t="s">
        <v>10372</v>
      </c>
    </row>
    <row r="3187" spans="1:2">
      <c r="A3187" s="24" t="s">
        <v>10373</v>
      </c>
      <c r="B3187" s="24" t="s">
        <v>10374</v>
      </c>
    </row>
    <row r="3188" spans="1:2">
      <c r="A3188" s="24" t="s">
        <v>10375</v>
      </c>
      <c r="B3188" s="24" t="s">
        <v>10376</v>
      </c>
    </row>
    <row r="3189" spans="1:2">
      <c r="A3189" s="24" t="s">
        <v>10377</v>
      </c>
      <c r="B3189" s="24" t="s">
        <v>10378</v>
      </c>
    </row>
    <row r="3190" spans="1:2">
      <c r="A3190" s="24" t="s">
        <v>10379</v>
      </c>
      <c r="B3190" s="24" t="s">
        <v>6340</v>
      </c>
    </row>
    <row r="3191" spans="1:2">
      <c r="A3191" s="24" t="s">
        <v>10380</v>
      </c>
      <c r="B3191" s="24" t="s">
        <v>10381</v>
      </c>
    </row>
    <row r="3192" spans="1:2">
      <c r="A3192" s="24" t="s">
        <v>10382</v>
      </c>
      <c r="B3192" s="24" t="s">
        <v>10383</v>
      </c>
    </row>
    <row r="3193" spans="1:2">
      <c r="A3193" s="24" t="s">
        <v>10384</v>
      </c>
      <c r="B3193" s="24" t="s">
        <v>10385</v>
      </c>
    </row>
    <row r="3194" spans="1:2">
      <c r="A3194" s="24" t="s">
        <v>10386</v>
      </c>
      <c r="B3194" s="24" t="s">
        <v>10387</v>
      </c>
    </row>
    <row r="3195" spans="1:2">
      <c r="A3195" s="24" t="s">
        <v>10388</v>
      </c>
      <c r="B3195" s="24" t="s">
        <v>10389</v>
      </c>
    </row>
    <row r="3196" spans="1:2">
      <c r="A3196" s="25" t="s">
        <v>15563</v>
      </c>
      <c r="B3196" s="24" t="s">
        <v>10390</v>
      </c>
    </row>
    <row r="3197" spans="1:2">
      <c r="A3197" s="25" t="s">
        <v>15564</v>
      </c>
      <c r="B3197" s="24" t="s">
        <v>10391</v>
      </c>
    </row>
    <row r="3198" spans="1:2">
      <c r="A3198" s="24" t="s">
        <v>10392</v>
      </c>
      <c r="B3198" s="24" t="s">
        <v>10393</v>
      </c>
    </row>
    <row r="3199" spans="1:2">
      <c r="A3199" s="24" t="s">
        <v>10394</v>
      </c>
      <c r="B3199" s="24" t="s">
        <v>10395</v>
      </c>
    </row>
    <row r="3200" spans="1:2">
      <c r="A3200" s="24" t="s">
        <v>10396</v>
      </c>
      <c r="B3200" s="24" t="s">
        <v>10397</v>
      </c>
    </row>
    <row r="3201" spans="1:2">
      <c r="A3201" s="24" t="s">
        <v>10398</v>
      </c>
      <c r="B3201" s="24" t="s">
        <v>10399</v>
      </c>
    </row>
    <row r="3202" spans="1:2">
      <c r="A3202" s="24" t="s">
        <v>10400</v>
      </c>
      <c r="B3202" s="24" t="s">
        <v>10401</v>
      </c>
    </row>
    <row r="3203" spans="1:2">
      <c r="A3203" s="24" t="s">
        <v>10402</v>
      </c>
      <c r="B3203" s="24" t="s">
        <v>10403</v>
      </c>
    </row>
    <row r="3204" spans="1:2">
      <c r="A3204" s="24" t="s">
        <v>10404</v>
      </c>
      <c r="B3204" s="24" t="s">
        <v>10405</v>
      </c>
    </row>
    <row r="3205" spans="1:2">
      <c r="A3205" s="24" t="s">
        <v>10406</v>
      </c>
      <c r="B3205" s="24" t="s">
        <v>10407</v>
      </c>
    </row>
    <row r="3206" spans="1:2">
      <c r="A3206" s="24" t="s">
        <v>10408</v>
      </c>
      <c r="B3206" s="24" t="s">
        <v>10409</v>
      </c>
    </row>
    <row r="3207" spans="1:2">
      <c r="A3207" s="24" t="s">
        <v>10410</v>
      </c>
      <c r="B3207" s="24" t="s">
        <v>10411</v>
      </c>
    </row>
    <row r="3208" spans="1:2">
      <c r="A3208" s="24" t="s">
        <v>10412</v>
      </c>
      <c r="B3208" s="24" t="s">
        <v>10413</v>
      </c>
    </row>
    <row r="3209" spans="1:2">
      <c r="A3209" s="24" t="s">
        <v>10414</v>
      </c>
      <c r="B3209" s="24" t="s">
        <v>10415</v>
      </c>
    </row>
    <row r="3210" spans="1:2">
      <c r="A3210" s="24" t="s">
        <v>10416</v>
      </c>
      <c r="B3210" s="24" t="s">
        <v>10417</v>
      </c>
    </row>
    <row r="3211" spans="1:2" ht="94.5">
      <c r="A3211" s="24" t="s">
        <v>10418</v>
      </c>
      <c r="B3211" s="24" t="s">
        <v>10419</v>
      </c>
    </row>
    <row r="3212" spans="1:2">
      <c r="A3212" s="24" t="s">
        <v>10420</v>
      </c>
      <c r="B3212" s="24" t="s">
        <v>10421</v>
      </c>
    </row>
    <row r="3213" spans="1:2">
      <c r="A3213" s="24" t="s">
        <v>10422</v>
      </c>
      <c r="B3213" s="24" t="s">
        <v>10423</v>
      </c>
    </row>
    <row r="3214" spans="1:2">
      <c r="A3214" s="24" t="s">
        <v>10424</v>
      </c>
      <c r="B3214" s="24" t="s">
        <v>10425</v>
      </c>
    </row>
    <row r="3215" spans="1:2">
      <c r="A3215" s="24" t="s">
        <v>10426</v>
      </c>
      <c r="B3215" s="24" t="s">
        <v>5323</v>
      </c>
    </row>
    <row r="3216" spans="1:2">
      <c r="A3216" s="24" t="s">
        <v>10427</v>
      </c>
      <c r="B3216" s="24" t="s">
        <v>10428</v>
      </c>
    </row>
    <row r="3217" spans="1:2">
      <c r="A3217" s="24" t="s">
        <v>10429</v>
      </c>
      <c r="B3217" s="24" t="s">
        <v>10430</v>
      </c>
    </row>
    <row r="3218" spans="1:2">
      <c r="A3218" s="24" t="s">
        <v>10431</v>
      </c>
      <c r="B3218" s="24" t="s">
        <v>10432</v>
      </c>
    </row>
    <row r="3219" spans="1:2">
      <c r="A3219" s="24" t="s">
        <v>10433</v>
      </c>
      <c r="B3219" s="24" t="s">
        <v>5901</v>
      </c>
    </row>
    <row r="3220" spans="1:2">
      <c r="A3220" s="24" t="s">
        <v>10434</v>
      </c>
      <c r="B3220" s="24" t="s">
        <v>10435</v>
      </c>
    </row>
    <row r="3221" spans="1:2">
      <c r="A3221" s="24" t="s">
        <v>10436</v>
      </c>
      <c r="B3221" s="24" t="s">
        <v>10437</v>
      </c>
    </row>
    <row r="3222" spans="1:2">
      <c r="A3222" s="24" t="s">
        <v>10438</v>
      </c>
      <c r="B3222" s="24" t="s">
        <v>9793</v>
      </c>
    </row>
    <row r="3223" spans="1:2">
      <c r="A3223" s="24" t="s">
        <v>10439</v>
      </c>
      <c r="B3223" s="24" t="s">
        <v>10440</v>
      </c>
    </row>
    <row r="3224" spans="1:2">
      <c r="A3224" s="24" t="s">
        <v>10441</v>
      </c>
      <c r="B3224" s="24" t="s">
        <v>10442</v>
      </c>
    </row>
    <row r="3225" spans="1:2">
      <c r="A3225" s="24" t="s">
        <v>10443</v>
      </c>
      <c r="B3225" s="24" t="s">
        <v>10444</v>
      </c>
    </row>
    <row r="3226" spans="1:2">
      <c r="A3226" s="24" t="s">
        <v>10445</v>
      </c>
      <c r="B3226" s="24" t="s">
        <v>10446</v>
      </c>
    </row>
    <row r="3227" spans="1:2">
      <c r="A3227" s="24" t="s">
        <v>10447</v>
      </c>
      <c r="B3227" s="24" t="s">
        <v>10448</v>
      </c>
    </row>
    <row r="3228" spans="1:2">
      <c r="A3228" s="24" t="s">
        <v>10449</v>
      </c>
      <c r="B3228" s="24" t="s">
        <v>10450</v>
      </c>
    </row>
    <row r="3229" spans="1:2">
      <c r="A3229" s="24" t="s">
        <v>10451</v>
      </c>
      <c r="B3229" s="24" t="s">
        <v>10452</v>
      </c>
    </row>
    <row r="3230" spans="1:2">
      <c r="A3230" s="24" t="s">
        <v>10453</v>
      </c>
      <c r="B3230" s="24" t="s">
        <v>10454</v>
      </c>
    </row>
    <row r="3231" spans="1:2">
      <c r="A3231" s="24" t="s">
        <v>10455</v>
      </c>
      <c r="B3231" s="24" t="s">
        <v>10456</v>
      </c>
    </row>
    <row r="3232" spans="1:2">
      <c r="A3232" s="24" t="s">
        <v>10457</v>
      </c>
      <c r="B3232" s="24" t="s">
        <v>10458</v>
      </c>
    </row>
    <row r="3233" spans="1:2">
      <c r="A3233" s="24" t="s">
        <v>10459</v>
      </c>
      <c r="B3233" s="24" t="s">
        <v>10460</v>
      </c>
    </row>
    <row r="3234" spans="1:2">
      <c r="A3234" s="24" t="s">
        <v>10461</v>
      </c>
      <c r="B3234" s="24" t="s">
        <v>10462</v>
      </c>
    </row>
    <row r="3235" spans="1:2">
      <c r="A3235" s="24" t="s">
        <v>10463</v>
      </c>
      <c r="B3235" s="24" t="s">
        <v>10464</v>
      </c>
    </row>
    <row r="3236" spans="1:2">
      <c r="A3236" s="24" t="s">
        <v>10465</v>
      </c>
      <c r="B3236" s="24" t="s">
        <v>10466</v>
      </c>
    </row>
    <row r="3237" spans="1:2">
      <c r="A3237" s="24" t="s">
        <v>10467</v>
      </c>
      <c r="B3237" s="24" t="s">
        <v>10468</v>
      </c>
    </row>
    <row r="3238" spans="1:2">
      <c r="A3238" s="24" t="s">
        <v>10469</v>
      </c>
      <c r="B3238" s="24" t="s">
        <v>5826</v>
      </c>
    </row>
    <row r="3239" spans="1:2" ht="31.5">
      <c r="A3239" s="24" t="s">
        <v>10470</v>
      </c>
      <c r="B3239" s="24" t="s">
        <v>10471</v>
      </c>
    </row>
    <row r="3240" spans="1:2">
      <c r="A3240" s="24" t="s">
        <v>10472</v>
      </c>
      <c r="B3240" s="24" t="s">
        <v>10473</v>
      </c>
    </row>
    <row r="3241" spans="1:2">
      <c r="A3241" s="24" t="s">
        <v>10474</v>
      </c>
      <c r="B3241" s="24" t="s">
        <v>10475</v>
      </c>
    </row>
    <row r="3242" spans="1:2">
      <c r="A3242" s="24" t="s">
        <v>10476</v>
      </c>
      <c r="B3242" s="24" t="s">
        <v>10477</v>
      </c>
    </row>
    <row r="3243" spans="1:2">
      <c r="A3243" s="24" t="s">
        <v>10478</v>
      </c>
      <c r="B3243" s="24" t="s">
        <v>5710</v>
      </c>
    </row>
    <row r="3244" spans="1:2">
      <c r="A3244" s="24" t="s">
        <v>10479</v>
      </c>
      <c r="B3244" s="24" t="s">
        <v>10480</v>
      </c>
    </row>
    <row r="3245" spans="1:2">
      <c r="A3245" s="24" t="s">
        <v>10481</v>
      </c>
      <c r="B3245" s="24" t="s">
        <v>10482</v>
      </c>
    </row>
    <row r="3246" spans="1:2">
      <c r="A3246" s="24" t="s">
        <v>10483</v>
      </c>
      <c r="B3246" s="24" t="s">
        <v>10484</v>
      </c>
    </row>
    <row r="3247" spans="1:2">
      <c r="A3247" s="24" t="s">
        <v>10485</v>
      </c>
      <c r="B3247" s="24" t="s">
        <v>9689</v>
      </c>
    </row>
    <row r="3248" spans="1:2">
      <c r="A3248" s="24" t="s">
        <v>10486</v>
      </c>
      <c r="B3248" s="24" t="s">
        <v>10487</v>
      </c>
    </row>
    <row r="3249" spans="1:2">
      <c r="A3249" s="24" t="s">
        <v>10488</v>
      </c>
      <c r="B3249" s="24" t="s">
        <v>10489</v>
      </c>
    </row>
    <row r="3250" spans="1:2">
      <c r="A3250" s="24" t="s">
        <v>10490</v>
      </c>
      <c r="B3250" s="24" t="s">
        <v>10491</v>
      </c>
    </row>
    <row r="3251" spans="1:2">
      <c r="A3251" s="24" t="s">
        <v>10492</v>
      </c>
      <c r="B3251" s="24" t="s">
        <v>10493</v>
      </c>
    </row>
    <row r="3252" spans="1:2">
      <c r="A3252" s="24" t="s">
        <v>10494</v>
      </c>
      <c r="B3252" s="24" t="s">
        <v>10208</v>
      </c>
    </row>
    <row r="3253" spans="1:2">
      <c r="A3253" s="24" t="s">
        <v>10495</v>
      </c>
      <c r="B3253" s="24" t="s">
        <v>10496</v>
      </c>
    </row>
    <row r="3254" spans="1:2">
      <c r="A3254" s="24" t="s">
        <v>10497</v>
      </c>
      <c r="B3254" s="24" t="s">
        <v>9321</v>
      </c>
    </row>
    <row r="3255" spans="1:2">
      <c r="A3255" s="24" t="s">
        <v>10498</v>
      </c>
      <c r="B3255" s="24" t="s">
        <v>10499</v>
      </c>
    </row>
    <row r="3256" spans="1:2">
      <c r="A3256" s="24" t="s">
        <v>10500</v>
      </c>
      <c r="B3256" s="24" t="s">
        <v>10501</v>
      </c>
    </row>
    <row r="3257" spans="1:2">
      <c r="A3257" s="24" t="s">
        <v>10502</v>
      </c>
      <c r="B3257" s="24" t="s">
        <v>10503</v>
      </c>
    </row>
    <row r="3258" spans="1:2">
      <c r="A3258" s="24" t="s">
        <v>10504</v>
      </c>
      <c r="B3258" s="24" t="s">
        <v>10505</v>
      </c>
    </row>
    <row r="3259" spans="1:2">
      <c r="A3259" s="24" t="s">
        <v>10506</v>
      </c>
      <c r="B3259" s="24" t="s">
        <v>10507</v>
      </c>
    </row>
    <row r="3260" spans="1:2">
      <c r="A3260" s="24" t="s">
        <v>10508</v>
      </c>
      <c r="B3260" s="24" t="s">
        <v>10509</v>
      </c>
    </row>
    <row r="3261" spans="1:2">
      <c r="A3261" s="24" t="s">
        <v>10510</v>
      </c>
      <c r="B3261" s="24" t="s">
        <v>10511</v>
      </c>
    </row>
    <row r="3262" spans="1:2">
      <c r="A3262" s="24" t="s">
        <v>10512</v>
      </c>
      <c r="B3262" s="24" t="s">
        <v>10029</v>
      </c>
    </row>
    <row r="3263" spans="1:2">
      <c r="A3263" s="24" t="s">
        <v>10513</v>
      </c>
      <c r="B3263" s="24" t="s">
        <v>10514</v>
      </c>
    </row>
    <row r="3264" spans="1:2">
      <c r="A3264" s="24" t="s">
        <v>10515</v>
      </c>
      <c r="B3264" s="24" t="s">
        <v>10516</v>
      </c>
    </row>
    <row r="3265" spans="1:2">
      <c r="A3265" s="24" t="s">
        <v>10517</v>
      </c>
      <c r="B3265" s="24" t="s">
        <v>10518</v>
      </c>
    </row>
    <row r="3266" spans="1:2">
      <c r="A3266" s="24" t="s">
        <v>10519</v>
      </c>
      <c r="B3266" s="24" t="s">
        <v>10520</v>
      </c>
    </row>
    <row r="3267" spans="1:2">
      <c r="A3267" s="24" t="s">
        <v>10521</v>
      </c>
      <c r="B3267" s="24" t="s">
        <v>10522</v>
      </c>
    </row>
    <row r="3268" spans="1:2">
      <c r="A3268" s="24" t="s">
        <v>10523</v>
      </c>
      <c r="B3268" s="24" t="s">
        <v>10524</v>
      </c>
    </row>
    <row r="3269" spans="1:2">
      <c r="A3269" s="24" t="s">
        <v>10525</v>
      </c>
      <c r="B3269" s="24" t="s">
        <v>10462</v>
      </c>
    </row>
    <row r="3270" spans="1:2">
      <c r="A3270" s="24" t="s">
        <v>10526</v>
      </c>
      <c r="B3270" s="24" t="s">
        <v>10527</v>
      </c>
    </row>
    <row r="3271" spans="1:2">
      <c r="A3271" s="24" t="s">
        <v>10528</v>
      </c>
      <c r="B3271" s="24" t="s">
        <v>10529</v>
      </c>
    </row>
    <row r="3272" spans="1:2">
      <c r="A3272" s="24" t="s">
        <v>10530</v>
      </c>
      <c r="B3272" s="24" t="s">
        <v>7220</v>
      </c>
    </row>
    <row r="3273" spans="1:2">
      <c r="A3273" s="24" t="s">
        <v>10531</v>
      </c>
      <c r="B3273" s="24" t="s">
        <v>10334</v>
      </c>
    </row>
    <row r="3274" spans="1:2">
      <c r="A3274" s="24" t="s">
        <v>10532</v>
      </c>
      <c r="B3274" s="24" t="s">
        <v>7236</v>
      </c>
    </row>
    <row r="3275" spans="1:2">
      <c r="A3275" s="24" t="s">
        <v>10533</v>
      </c>
      <c r="B3275" s="24" t="s">
        <v>10534</v>
      </c>
    </row>
    <row r="3276" spans="1:2">
      <c r="A3276" s="24" t="s">
        <v>10535</v>
      </c>
      <c r="B3276" s="24" t="s">
        <v>10536</v>
      </c>
    </row>
    <row r="3277" spans="1:2">
      <c r="A3277" s="24" t="s">
        <v>10537</v>
      </c>
      <c r="B3277" s="24" t="s">
        <v>10538</v>
      </c>
    </row>
    <row r="3278" spans="1:2">
      <c r="A3278" s="24" t="s">
        <v>10539</v>
      </c>
      <c r="B3278" s="24" t="s">
        <v>10540</v>
      </c>
    </row>
    <row r="3279" spans="1:2">
      <c r="A3279" s="24" t="s">
        <v>10541</v>
      </c>
      <c r="B3279" s="24" t="s">
        <v>10542</v>
      </c>
    </row>
    <row r="3280" spans="1:2">
      <c r="A3280" s="24" t="s">
        <v>10543</v>
      </c>
      <c r="B3280" s="24" t="s">
        <v>10544</v>
      </c>
    </row>
    <row r="3281" spans="1:2">
      <c r="A3281" s="24" t="s">
        <v>10545</v>
      </c>
      <c r="B3281" s="24" t="s">
        <v>5542</v>
      </c>
    </row>
    <row r="3282" spans="1:2">
      <c r="A3282" s="24" t="s">
        <v>10546</v>
      </c>
      <c r="B3282" s="24" t="s">
        <v>10547</v>
      </c>
    </row>
    <row r="3283" spans="1:2">
      <c r="A3283" s="24" t="s">
        <v>10548</v>
      </c>
      <c r="B3283" s="24" t="s">
        <v>10549</v>
      </c>
    </row>
    <row r="3284" spans="1:2">
      <c r="A3284" s="24" t="s">
        <v>10550</v>
      </c>
      <c r="B3284" s="24" t="s">
        <v>10551</v>
      </c>
    </row>
    <row r="3285" spans="1:2">
      <c r="A3285" s="24" t="s">
        <v>10552</v>
      </c>
      <c r="B3285" s="24" t="s">
        <v>10553</v>
      </c>
    </row>
    <row r="3286" spans="1:2">
      <c r="A3286" s="24" t="s">
        <v>10554</v>
      </c>
      <c r="B3286" s="24" t="s">
        <v>10555</v>
      </c>
    </row>
    <row r="3287" spans="1:2">
      <c r="A3287" s="24" t="s">
        <v>10556</v>
      </c>
      <c r="B3287" s="24" t="s">
        <v>10557</v>
      </c>
    </row>
    <row r="3288" spans="1:2">
      <c r="A3288" s="24" t="s">
        <v>10558</v>
      </c>
      <c r="B3288" s="24" t="s">
        <v>10559</v>
      </c>
    </row>
    <row r="3289" spans="1:2">
      <c r="A3289" s="24" t="s">
        <v>10560</v>
      </c>
      <c r="B3289" s="24" t="s">
        <v>10561</v>
      </c>
    </row>
    <row r="3290" spans="1:2">
      <c r="A3290" s="24" t="s">
        <v>10562</v>
      </c>
      <c r="B3290" s="24" t="s">
        <v>10563</v>
      </c>
    </row>
    <row r="3291" spans="1:2">
      <c r="A3291" s="24" t="s">
        <v>10564</v>
      </c>
      <c r="B3291" s="24" t="s">
        <v>10565</v>
      </c>
    </row>
    <row r="3292" spans="1:2">
      <c r="A3292" s="24" t="s">
        <v>10566</v>
      </c>
      <c r="B3292" s="24" t="s">
        <v>10567</v>
      </c>
    </row>
    <row r="3293" spans="1:2">
      <c r="A3293" s="24" t="s">
        <v>10568</v>
      </c>
      <c r="B3293" s="24" t="s">
        <v>10569</v>
      </c>
    </row>
    <row r="3294" spans="1:2">
      <c r="A3294" s="24" t="s">
        <v>10570</v>
      </c>
      <c r="B3294" s="24" t="s">
        <v>10571</v>
      </c>
    </row>
    <row r="3295" spans="1:2">
      <c r="A3295" s="24" t="s">
        <v>10572</v>
      </c>
      <c r="B3295" s="24" t="s">
        <v>10573</v>
      </c>
    </row>
    <row r="3296" spans="1:2">
      <c r="A3296" s="24" t="s">
        <v>10574</v>
      </c>
      <c r="B3296" s="24" t="s">
        <v>10575</v>
      </c>
    </row>
    <row r="3297" spans="1:2">
      <c r="A3297" s="24" t="s">
        <v>10576</v>
      </c>
      <c r="B3297" s="24" t="s">
        <v>10577</v>
      </c>
    </row>
    <row r="3298" spans="1:2">
      <c r="A3298" s="24" t="s">
        <v>10578</v>
      </c>
      <c r="B3298" s="24" t="s">
        <v>10579</v>
      </c>
    </row>
    <row r="3299" spans="1:2">
      <c r="A3299" s="24" t="s">
        <v>10580</v>
      </c>
      <c r="B3299" s="24" t="s">
        <v>10581</v>
      </c>
    </row>
    <row r="3300" spans="1:2">
      <c r="A3300" s="24" t="s">
        <v>10582</v>
      </c>
      <c r="B3300" s="24" t="s">
        <v>10583</v>
      </c>
    </row>
    <row r="3301" spans="1:2">
      <c r="A3301" s="24" t="s">
        <v>10584</v>
      </c>
      <c r="B3301" s="24" t="s">
        <v>10585</v>
      </c>
    </row>
    <row r="3302" spans="1:2">
      <c r="A3302" s="24" t="s">
        <v>10586</v>
      </c>
      <c r="B3302" s="24" t="s">
        <v>10587</v>
      </c>
    </row>
    <row r="3303" spans="1:2">
      <c r="A3303" s="24" t="s">
        <v>10588</v>
      </c>
      <c r="B3303" s="24" t="s">
        <v>10589</v>
      </c>
    </row>
    <row r="3304" spans="1:2">
      <c r="A3304" s="24" t="s">
        <v>10590</v>
      </c>
      <c r="B3304" s="24" t="s">
        <v>10591</v>
      </c>
    </row>
    <row r="3305" spans="1:2">
      <c r="A3305" s="24" t="s">
        <v>10592</v>
      </c>
      <c r="B3305" s="24" t="s">
        <v>10593</v>
      </c>
    </row>
    <row r="3306" spans="1:2">
      <c r="A3306" s="24" t="s">
        <v>10594</v>
      </c>
      <c r="B3306" s="24" t="s">
        <v>10595</v>
      </c>
    </row>
    <row r="3307" spans="1:2">
      <c r="A3307" s="24" t="s">
        <v>10596</v>
      </c>
      <c r="B3307" s="24" t="s">
        <v>8300</v>
      </c>
    </row>
    <row r="3308" spans="1:2">
      <c r="A3308" s="24" t="s">
        <v>10597</v>
      </c>
      <c r="B3308" s="24" t="s">
        <v>10598</v>
      </c>
    </row>
    <row r="3309" spans="1:2">
      <c r="A3309" s="24" t="s">
        <v>10599</v>
      </c>
      <c r="B3309" s="24" t="s">
        <v>10600</v>
      </c>
    </row>
    <row r="3310" spans="1:2">
      <c r="A3310" s="24" t="s">
        <v>10601</v>
      </c>
      <c r="B3310" s="24" t="s">
        <v>10602</v>
      </c>
    </row>
    <row r="3311" spans="1:2">
      <c r="A3311" s="24" t="s">
        <v>10603</v>
      </c>
      <c r="B3311" s="24" t="s">
        <v>10604</v>
      </c>
    </row>
    <row r="3312" spans="1:2">
      <c r="A3312" s="24" t="s">
        <v>10605</v>
      </c>
      <c r="B3312" s="24" t="s">
        <v>10606</v>
      </c>
    </row>
    <row r="3313" spans="1:2">
      <c r="A3313" s="24" t="s">
        <v>10607</v>
      </c>
      <c r="B3313" s="24" t="s">
        <v>10608</v>
      </c>
    </row>
    <row r="3314" spans="1:2">
      <c r="A3314" s="24" t="s">
        <v>10609</v>
      </c>
      <c r="B3314" s="24" t="s">
        <v>10610</v>
      </c>
    </row>
    <row r="3315" spans="1:2">
      <c r="A3315" s="24" t="s">
        <v>10611</v>
      </c>
      <c r="B3315" s="24" t="s">
        <v>10612</v>
      </c>
    </row>
    <row r="3316" spans="1:2">
      <c r="A3316" s="24" t="s">
        <v>10613</v>
      </c>
      <c r="B3316" s="24" t="s">
        <v>10614</v>
      </c>
    </row>
    <row r="3317" spans="1:2">
      <c r="A3317" s="24" t="s">
        <v>10615</v>
      </c>
      <c r="B3317" s="24" t="s">
        <v>10444</v>
      </c>
    </row>
    <row r="3318" spans="1:2">
      <c r="A3318" s="24" t="s">
        <v>10616</v>
      </c>
      <c r="B3318" s="24" t="s">
        <v>10617</v>
      </c>
    </row>
    <row r="3319" spans="1:2">
      <c r="A3319" s="24" t="s">
        <v>10618</v>
      </c>
      <c r="B3319" s="24" t="s">
        <v>10619</v>
      </c>
    </row>
    <row r="3320" spans="1:2">
      <c r="A3320" s="24" t="s">
        <v>10620</v>
      </c>
      <c r="B3320" s="24" t="s">
        <v>10621</v>
      </c>
    </row>
    <row r="3321" spans="1:2">
      <c r="A3321" s="24" t="s">
        <v>10622</v>
      </c>
      <c r="B3321" s="24" t="s">
        <v>8937</v>
      </c>
    </row>
    <row r="3322" spans="1:2">
      <c r="A3322" s="24" t="s">
        <v>10623</v>
      </c>
      <c r="B3322" s="24" t="s">
        <v>10624</v>
      </c>
    </row>
    <row r="3323" spans="1:2" ht="47.25">
      <c r="A3323" s="24" t="s">
        <v>10625</v>
      </c>
      <c r="B3323" s="24" t="s">
        <v>10626</v>
      </c>
    </row>
    <row r="3324" spans="1:2">
      <c r="A3324" s="24" t="s">
        <v>10627</v>
      </c>
      <c r="B3324" s="24" t="s">
        <v>10628</v>
      </c>
    </row>
    <row r="3325" spans="1:2">
      <c r="A3325" s="24" t="s">
        <v>10629</v>
      </c>
      <c r="B3325" s="24" t="s">
        <v>10630</v>
      </c>
    </row>
    <row r="3326" spans="1:2">
      <c r="A3326" s="24" t="s">
        <v>10631</v>
      </c>
      <c r="B3326" s="24" t="s">
        <v>10632</v>
      </c>
    </row>
    <row r="3327" spans="1:2">
      <c r="A3327" s="24" t="s">
        <v>10633</v>
      </c>
      <c r="B3327" s="24" t="s">
        <v>10634</v>
      </c>
    </row>
    <row r="3328" spans="1:2">
      <c r="A3328" s="24" t="s">
        <v>10635</v>
      </c>
      <c r="B3328" s="24" t="s">
        <v>10636</v>
      </c>
    </row>
    <row r="3329" spans="1:2">
      <c r="A3329" s="24" t="s">
        <v>10637</v>
      </c>
      <c r="B3329" s="24" t="s">
        <v>10638</v>
      </c>
    </row>
    <row r="3330" spans="1:2">
      <c r="A3330" s="24" t="s">
        <v>10639</v>
      </c>
      <c r="B3330" s="24" t="s">
        <v>10640</v>
      </c>
    </row>
    <row r="3331" spans="1:2">
      <c r="A3331" s="24" t="s">
        <v>10641</v>
      </c>
      <c r="B3331" s="24" t="s">
        <v>7496</v>
      </c>
    </row>
    <row r="3332" spans="1:2">
      <c r="A3332" s="24" t="s">
        <v>10642</v>
      </c>
      <c r="B3332" s="24" t="s">
        <v>10643</v>
      </c>
    </row>
    <row r="3333" spans="1:2">
      <c r="A3333" s="24" t="s">
        <v>10644</v>
      </c>
      <c r="B3333" s="24" t="s">
        <v>10645</v>
      </c>
    </row>
    <row r="3334" spans="1:2">
      <c r="A3334" s="24" t="s">
        <v>10646</v>
      </c>
      <c r="B3334" s="24" t="s">
        <v>10647</v>
      </c>
    </row>
    <row r="3335" spans="1:2">
      <c r="A3335" s="24" t="s">
        <v>10648</v>
      </c>
      <c r="B3335" s="24" t="s">
        <v>7165</v>
      </c>
    </row>
    <row r="3336" spans="1:2">
      <c r="A3336" s="24" t="s">
        <v>10649</v>
      </c>
      <c r="B3336" s="24" t="s">
        <v>10650</v>
      </c>
    </row>
    <row r="3337" spans="1:2">
      <c r="A3337" s="24" t="s">
        <v>10651</v>
      </c>
      <c r="B3337" s="24" t="s">
        <v>10652</v>
      </c>
    </row>
    <row r="3338" spans="1:2">
      <c r="A3338" s="24" t="s">
        <v>10653</v>
      </c>
      <c r="B3338" s="24" t="s">
        <v>10654</v>
      </c>
    </row>
    <row r="3339" spans="1:2">
      <c r="A3339" s="24" t="s">
        <v>10655</v>
      </c>
      <c r="B3339" s="24" t="s">
        <v>10656</v>
      </c>
    </row>
    <row r="3340" spans="1:2">
      <c r="A3340" s="24" t="s">
        <v>10657</v>
      </c>
      <c r="B3340" s="24" t="s">
        <v>10658</v>
      </c>
    </row>
    <row r="3341" spans="1:2">
      <c r="A3341" s="24" t="s">
        <v>10659</v>
      </c>
      <c r="B3341" s="24" t="s">
        <v>10660</v>
      </c>
    </row>
    <row r="3342" spans="1:2">
      <c r="A3342" s="24" t="s">
        <v>10661</v>
      </c>
      <c r="B3342" s="24" t="s">
        <v>10662</v>
      </c>
    </row>
    <row r="3343" spans="1:2">
      <c r="A3343" s="24" t="s">
        <v>10663</v>
      </c>
      <c r="B3343" s="24" t="s">
        <v>10664</v>
      </c>
    </row>
    <row r="3344" spans="1:2">
      <c r="A3344" s="24" t="s">
        <v>10665</v>
      </c>
      <c r="B3344" s="24" t="s">
        <v>10666</v>
      </c>
    </row>
    <row r="3345" spans="1:2">
      <c r="A3345" s="24" t="s">
        <v>10667</v>
      </c>
      <c r="B3345" s="24" t="s">
        <v>10668</v>
      </c>
    </row>
    <row r="3346" spans="1:2">
      <c r="A3346" s="24" t="s">
        <v>10669</v>
      </c>
      <c r="B3346" s="24" t="s">
        <v>10670</v>
      </c>
    </row>
    <row r="3347" spans="1:2">
      <c r="A3347" s="24" t="s">
        <v>10671</v>
      </c>
      <c r="B3347" s="24" t="s">
        <v>10672</v>
      </c>
    </row>
    <row r="3348" spans="1:2">
      <c r="A3348" s="24" t="s">
        <v>10673</v>
      </c>
      <c r="B3348" s="24" t="s">
        <v>10674</v>
      </c>
    </row>
    <row r="3349" spans="1:2">
      <c r="A3349" s="24" t="s">
        <v>10675</v>
      </c>
      <c r="B3349" s="24" t="s">
        <v>7535</v>
      </c>
    </row>
    <row r="3350" spans="1:2">
      <c r="A3350" s="24" t="s">
        <v>10676</v>
      </c>
      <c r="B3350" s="24" t="s">
        <v>10677</v>
      </c>
    </row>
    <row r="3351" spans="1:2">
      <c r="A3351" s="24" t="s">
        <v>10678</v>
      </c>
      <c r="B3351" s="24" t="s">
        <v>10679</v>
      </c>
    </row>
    <row r="3352" spans="1:2">
      <c r="A3352" s="24" t="s">
        <v>10680</v>
      </c>
      <c r="B3352" s="24" t="s">
        <v>5438</v>
      </c>
    </row>
    <row r="3353" spans="1:2">
      <c r="A3353" s="24" t="s">
        <v>10681</v>
      </c>
      <c r="B3353" s="24" t="s">
        <v>10682</v>
      </c>
    </row>
    <row r="3354" spans="1:2">
      <c r="A3354" s="24" t="s">
        <v>10683</v>
      </c>
      <c r="B3354" s="24" t="s">
        <v>10684</v>
      </c>
    </row>
    <row r="3355" spans="1:2">
      <c r="A3355" s="24" t="s">
        <v>10685</v>
      </c>
      <c r="B3355" s="24" t="s">
        <v>9223</v>
      </c>
    </row>
    <row r="3356" spans="1:2">
      <c r="A3356" s="24" t="s">
        <v>10686</v>
      </c>
      <c r="B3356" s="24" t="s">
        <v>10687</v>
      </c>
    </row>
    <row r="3357" spans="1:2">
      <c r="A3357" s="24" t="s">
        <v>10688</v>
      </c>
      <c r="B3357" s="24" t="s">
        <v>10666</v>
      </c>
    </row>
    <row r="3358" spans="1:2">
      <c r="A3358" s="24" t="s">
        <v>10689</v>
      </c>
      <c r="B3358" s="24" t="s">
        <v>8948</v>
      </c>
    </row>
    <row r="3359" spans="1:2">
      <c r="A3359" s="24" t="s">
        <v>10690</v>
      </c>
      <c r="B3359" s="24" t="s">
        <v>10691</v>
      </c>
    </row>
    <row r="3360" spans="1:2">
      <c r="A3360" s="24" t="s">
        <v>10692</v>
      </c>
      <c r="B3360" s="24" t="s">
        <v>10693</v>
      </c>
    </row>
    <row r="3361" spans="1:2">
      <c r="A3361" s="24" t="s">
        <v>10694</v>
      </c>
      <c r="B3361" s="24" t="s">
        <v>10131</v>
      </c>
    </row>
    <row r="3362" spans="1:2">
      <c r="A3362" s="24" t="s">
        <v>10695</v>
      </c>
      <c r="B3362" s="24" t="s">
        <v>10696</v>
      </c>
    </row>
    <row r="3363" spans="1:2">
      <c r="A3363" s="24" t="s">
        <v>10697</v>
      </c>
      <c r="B3363" s="24" t="s">
        <v>10698</v>
      </c>
    </row>
    <row r="3364" spans="1:2">
      <c r="A3364" s="24" t="s">
        <v>10699</v>
      </c>
      <c r="B3364" s="24" t="s">
        <v>10700</v>
      </c>
    </row>
    <row r="3365" spans="1:2">
      <c r="A3365" s="24" t="s">
        <v>10701</v>
      </c>
      <c r="B3365" s="24" t="s">
        <v>10702</v>
      </c>
    </row>
    <row r="3366" spans="1:2">
      <c r="A3366" s="24" t="s">
        <v>10703</v>
      </c>
      <c r="B3366" s="24" t="s">
        <v>5170</v>
      </c>
    </row>
    <row r="3367" spans="1:2">
      <c r="A3367" s="24" t="s">
        <v>10704</v>
      </c>
      <c r="B3367" s="24" t="s">
        <v>10705</v>
      </c>
    </row>
    <row r="3368" spans="1:2">
      <c r="A3368" s="24" t="s">
        <v>10706</v>
      </c>
      <c r="B3368" s="24" t="s">
        <v>10707</v>
      </c>
    </row>
    <row r="3369" spans="1:2">
      <c r="A3369" s="24" t="s">
        <v>10708</v>
      </c>
      <c r="B3369" s="24" t="s">
        <v>6464</v>
      </c>
    </row>
    <row r="3370" spans="1:2">
      <c r="A3370" s="24" t="s">
        <v>10709</v>
      </c>
      <c r="B3370" s="24" t="s">
        <v>10710</v>
      </c>
    </row>
    <row r="3371" spans="1:2">
      <c r="A3371" s="24" t="s">
        <v>10711</v>
      </c>
      <c r="B3371" s="24" t="s">
        <v>10712</v>
      </c>
    </row>
    <row r="3372" spans="1:2">
      <c r="A3372" s="24" t="s">
        <v>10713</v>
      </c>
      <c r="B3372" s="24" t="s">
        <v>10714</v>
      </c>
    </row>
    <row r="3373" spans="1:2">
      <c r="A3373" s="24" t="s">
        <v>10715</v>
      </c>
      <c r="B3373" s="24" t="s">
        <v>10716</v>
      </c>
    </row>
    <row r="3374" spans="1:2">
      <c r="A3374" s="24" t="s">
        <v>10717</v>
      </c>
      <c r="B3374" s="24" t="s">
        <v>10718</v>
      </c>
    </row>
    <row r="3375" spans="1:2">
      <c r="A3375" s="24"/>
      <c r="B3375" s="24"/>
    </row>
    <row r="3376" spans="1:2">
      <c r="A3376" s="24" t="s">
        <v>10719</v>
      </c>
      <c r="B3376" s="24"/>
    </row>
    <row r="3377" spans="1:2">
      <c r="A3377" s="24"/>
      <c r="B3377" s="24"/>
    </row>
    <row r="3378" spans="1:2">
      <c r="A3378" s="24" t="s">
        <v>10720</v>
      </c>
      <c r="B3378" s="24" t="s">
        <v>10721</v>
      </c>
    </row>
    <row r="3379" spans="1:2">
      <c r="A3379" s="24" t="s">
        <v>10722</v>
      </c>
      <c r="B3379" s="24" t="s">
        <v>10723</v>
      </c>
    </row>
    <row r="3380" spans="1:2">
      <c r="A3380" s="24" t="s">
        <v>10724</v>
      </c>
      <c r="B3380" s="24" t="s">
        <v>10725</v>
      </c>
    </row>
    <row r="3381" spans="1:2">
      <c r="A3381" s="24" t="s">
        <v>10726</v>
      </c>
      <c r="B3381" s="24" t="s">
        <v>10727</v>
      </c>
    </row>
    <row r="3382" spans="1:2">
      <c r="A3382" s="24" t="s">
        <v>10728</v>
      </c>
      <c r="B3382" s="24" t="s">
        <v>10585</v>
      </c>
    </row>
    <row r="3383" spans="1:2">
      <c r="A3383" s="24" t="s">
        <v>10729</v>
      </c>
      <c r="B3383" s="24" t="s">
        <v>10730</v>
      </c>
    </row>
    <row r="3384" spans="1:2">
      <c r="A3384" s="24" t="s">
        <v>10731</v>
      </c>
      <c r="B3384" s="24" t="s">
        <v>10180</v>
      </c>
    </row>
    <row r="3385" spans="1:2">
      <c r="A3385" s="24" t="s">
        <v>10732</v>
      </c>
      <c r="B3385" s="24" t="s">
        <v>10733</v>
      </c>
    </row>
    <row r="3386" spans="1:2">
      <c r="A3386" s="24" t="s">
        <v>10734</v>
      </c>
      <c r="B3386" s="24" t="s">
        <v>10735</v>
      </c>
    </row>
    <row r="3387" spans="1:2">
      <c r="A3387" s="24" t="s">
        <v>10736</v>
      </c>
      <c r="B3387" s="24" t="s">
        <v>10737</v>
      </c>
    </row>
    <row r="3388" spans="1:2">
      <c r="A3388" s="24" t="s">
        <v>10738</v>
      </c>
      <c r="B3388" s="24" t="s">
        <v>5929</v>
      </c>
    </row>
    <row r="3389" spans="1:2">
      <c r="A3389" s="24" t="s">
        <v>10739</v>
      </c>
      <c r="B3389" s="24" t="s">
        <v>10740</v>
      </c>
    </row>
    <row r="3390" spans="1:2">
      <c r="A3390" s="24" t="s">
        <v>10741</v>
      </c>
      <c r="B3390" s="24" t="s">
        <v>5929</v>
      </c>
    </row>
    <row r="3391" spans="1:2">
      <c r="A3391" s="24" t="s">
        <v>10742</v>
      </c>
      <c r="B3391" s="24" t="s">
        <v>10743</v>
      </c>
    </row>
    <row r="3392" spans="1:2">
      <c r="A3392" s="24" t="s">
        <v>10744</v>
      </c>
      <c r="B3392" s="24" t="s">
        <v>10745</v>
      </c>
    </row>
    <row r="3393" spans="1:2">
      <c r="A3393" s="24" t="s">
        <v>10746</v>
      </c>
      <c r="B3393" s="24" t="s">
        <v>10747</v>
      </c>
    </row>
    <row r="3394" spans="1:2">
      <c r="A3394" s="24" t="s">
        <v>10748</v>
      </c>
      <c r="B3394" s="24" t="s">
        <v>10749</v>
      </c>
    </row>
    <row r="3395" spans="1:2">
      <c r="A3395" s="24" t="s">
        <v>10750</v>
      </c>
      <c r="B3395" s="24" t="s">
        <v>10751</v>
      </c>
    </row>
    <row r="3396" spans="1:2">
      <c r="A3396" s="24" t="s">
        <v>10752</v>
      </c>
      <c r="B3396" s="24" t="s">
        <v>10753</v>
      </c>
    </row>
    <row r="3397" spans="1:2">
      <c r="A3397" s="24" t="s">
        <v>10754</v>
      </c>
      <c r="B3397" s="24" t="s">
        <v>10755</v>
      </c>
    </row>
    <row r="3398" spans="1:2">
      <c r="A3398" s="24" t="s">
        <v>10756</v>
      </c>
      <c r="B3398" s="24" t="s">
        <v>10757</v>
      </c>
    </row>
    <row r="3399" spans="1:2">
      <c r="A3399" s="24" t="s">
        <v>10758</v>
      </c>
      <c r="B3399" s="24" t="s">
        <v>7014</v>
      </c>
    </row>
    <row r="3400" spans="1:2">
      <c r="A3400" s="24" t="s">
        <v>10759</v>
      </c>
      <c r="B3400" s="24" t="s">
        <v>10760</v>
      </c>
    </row>
    <row r="3401" spans="1:2">
      <c r="A3401" s="24" t="s">
        <v>10761</v>
      </c>
      <c r="B3401" s="24" t="s">
        <v>10762</v>
      </c>
    </row>
    <row r="3402" spans="1:2">
      <c r="A3402" s="24" t="s">
        <v>10763</v>
      </c>
      <c r="B3402" s="24" t="s">
        <v>10764</v>
      </c>
    </row>
    <row r="3403" spans="1:2">
      <c r="A3403" s="24" t="s">
        <v>10765</v>
      </c>
      <c r="B3403" s="24" t="s">
        <v>10766</v>
      </c>
    </row>
    <row r="3404" spans="1:2">
      <c r="A3404" s="24" t="s">
        <v>10767</v>
      </c>
      <c r="B3404" s="24" t="s">
        <v>10768</v>
      </c>
    </row>
    <row r="3405" spans="1:2">
      <c r="A3405" s="24" t="s">
        <v>10769</v>
      </c>
      <c r="B3405" s="24" t="s">
        <v>10770</v>
      </c>
    </row>
    <row r="3406" spans="1:2">
      <c r="A3406" s="24" t="s">
        <v>10771</v>
      </c>
      <c r="B3406" s="24" t="s">
        <v>10772</v>
      </c>
    </row>
    <row r="3407" spans="1:2">
      <c r="A3407" s="24" t="s">
        <v>10773</v>
      </c>
      <c r="B3407" s="24" t="s">
        <v>10774</v>
      </c>
    </row>
    <row r="3408" spans="1:2">
      <c r="A3408" s="24" t="s">
        <v>10775</v>
      </c>
      <c r="B3408" s="24" t="s">
        <v>10776</v>
      </c>
    </row>
    <row r="3409" spans="1:2">
      <c r="A3409" s="24" t="s">
        <v>10777</v>
      </c>
      <c r="B3409" s="24" t="s">
        <v>10778</v>
      </c>
    </row>
    <row r="3410" spans="1:2">
      <c r="A3410" s="24" t="s">
        <v>10779</v>
      </c>
      <c r="B3410" s="24" t="s">
        <v>10780</v>
      </c>
    </row>
    <row r="3411" spans="1:2">
      <c r="A3411" s="24" t="s">
        <v>10781</v>
      </c>
      <c r="B3411" s="24" t="s">
        <v>10782</v>
      </c>
    </row>
    <row r="3412" spans="1:2">
      <c r="A3412" s="24" t="s">
        <v>10783</v>
      </c>
      <c r="B3412" s="24" t="s">
        <v>10784</v>
      </c>
    </row>
    <row r="3413" spans="1:2">
      <c r="A3413" s="24" t="s">
        <v>10785</v>
      </c>
      <c r="B3413" s="24" t="s">
        <v>10786</v>
      </c>
    </row>
    <row r="3414" spans="1:2">
      <c r="A3414" s="24" t="s">
        <v>10787</v>
      </c>
      <c r="B3414" s="24" t="s">
        <v>10788</v>
      </c>
    </row>
    <row r="3415" spans="1:2">
      <c r="A3415" s="24" t="s">
        <v>10789</v>
      </c>
      <c r="B3415" s="24" t="s">
        <v>10790</v>
      </c>
    </row>
    <row r="3416" spans="1:2">
      <c r="A3416" s="24" t="s">
        <v>10791</v>
      </c>
      <c r="B3416" s="24" t="s">
        <v>10792</v>
      </c>
    </row>
    <row r="3417" spans="1:2">
      <c r="A3417" s="24" t="s">
        <v>10793</v>
      </c>
      <c r="B3417" s="24" t="s">
        <v>10794</v>
      </c>
    </row>
    <row r="3418" spans="1:2">
      <c r="A3418" s="24" t="s">
        <v>10795</v>
      </c>
      <c r="B3418" s="24" t="s">
        <v>10796</v>
      </c>
    </row>
    <row r="3419" spans="1:2">
      <c r="A3419" s="24" t="s">
        <v>10797</v>
      </c>
      <c r="B3419" s="24" t="s">
        <v>10798</v>
      </c>
    </row>
    <row r="3420" spans="1:2">
      <c r="A3420" s="24" t="s">
        <v>10799</v>
      </c>
      <c r="B3420" s="24" t="s">
        <v>10800</v>
      </c>
    </row>
    <row r="3421" spans="1:2">
      <c r="A3421" s="24" t="s">
        <v>10801</v>
      </c>
      <c r="B3421" s="24" t="s">
        <v>10802</v>
      </c>
    </row>
    <row r="3422" spans="1:2">
      <c r="A3422" s="24" t="s">
        <v>10803</v>
      </c>
      <c r="B3422" s="24" t="s">
        <v>10804</v>
      </c>
    </row>
    <row r="3423" spans="1:2">
      <c r="A3423" s="24" t="s">
        <v>10805</v>
      </c>
      <c r="B3423" s="24" t="s">
        <v>10806</v>
      </c>
    </row>
    <row r="3424" spans="1:2">
      <c r="A3424" s="24" t="s">
        <v>10807</v>
      </c>
      <c r="B3424" s="24" t="s">
        <v>10808</v>
      </c>
    </row>
    <row r="3425" spans="1:2">
      <c r="A3425" s="24" t="s">
        <v>10809</v>
      </c>
      <c r="B3425" s="24" t="s">
        <v>10810</v>
      </c>
    </row>
    <row r="3426" spans="1:2">
      <c r="A3426" s="24" t="s">
        <v>10811</v>
      </c>
      <c r="B3426" s="24" t="s">
        <v>10812</v>
      </c>
    </row>
    <row r="3427" spans="1:2">
      <c r="A3427" s="24" t="s">
        <v>10813</v>
      </c>
      <c r="B3427" s="24" t="s">
        <v>10814</v>
      </c>
    </row>
    <row r="3428" spans="1:2">
      <c r="A3428" s="24" t="s">
        <v>10815</v>
      </c>
      <c r="B3428" s="24" t="s">
        <v>10816</v>
      </c>
    </row>
    <row r="3429" spans="1:2">
      <c r="A3429" s="24" t="s">
        <v>10817</v>
      </c>
      <c r="B3429" s="24" t="s">
        <v>10818</v>
      </c>
    </row>
    <row r="3430" spans="1:2">
      <c r="A3430" s="24" t="s">
        <v>10819</v>
      </c>
      <c r="B3430" s="24" t="s">
        <v>10820</v>
      </c>
    </row>
    <row r="3431" spans="1:2">
      <c r="A3431" s="24" t="s">
        <v>10821</v>
      </c>
      <c r="B3431" s="24" t="s">
        <v>10822</v>
      </c>
    </row>
    <row r="3432" spans="1:2">
      <c r="A3432" s="24" t="s">
        <v>10823</v>
      </c>
      <c r="B3432" s="24" t="s">
        <v>10824</v>
      </c>
    </row>
    <row r="3433" spans="1:2">
      <c r="A3433" s="24" t="s">
        <v>10825</v>
      </c>
      <c r="B3433" s="24" t="s">
        <v>10826</v>
      </c>
    </row>
    <row r="3434" spans="1:2">
      <c r="A3434" s="24" t="s">
        <v>10827</v>
      </c>
      <c r="B3434" s="24" t="s">
        <v>10828</v>
      </c>
    </row>
    <row r="3435" spans="1:2">
      <c r="A3435" s="24" t="s">
        <v>10829</v>
      </c>
      <c r="B3435" s="24" t="s">
        <v>10830</v>
      </c>
    </row>
    <row r="3436" spans="1:2">
      <c r="A3436" s="24" t="s">
        <v>10831</v>
      </c>
      <c r="B3436" s="24" t="s">
        <v>10832</v>
      </c>
    </row>
    <row r="3437" spans="1:2">
      <c r="A3437" s="24" t="s">
        <v>10833</v>
      </c>
      <c r="B3437" s="24" t="s">
        <v>10834</v>
      </c>
    </row>
    <row r="3438" spans="1:2">
      <c r="A3438" s="24" t="s">
        <v>10835</v>
      </c>
      <c r="B3438" s="24" t="s">
        <v>10836</v>
      </c>
    </row>
    <row r="3439" spans="1:2">
      <c r="A3439" s="24" t="s">
        <v>10837</v>
      </c>
      <c r="B3439" s="24" t="s">
        <v>10838</v>
      </c>
    </row>
    <row r="3440" spans="1:2">
      <c r="A3440" s="24" t="s">
        <v>10839</v>
      </c>
      <c r="B3440" s="24" t="s">
        <v>10840</v>
      </c>
    </row>
    <row r="3441" spans="1:2">
      <c r="A3441" s="24" t="s">
        <v>10841</v>
      </c>
      <c r="B3441" s="24" t="s">
        <v>10842</v>
      </c>
    </row>
    <row r="3442" spans="1:2">
      <c r="A3442" s="24" t="s">
        <v>10843</v>
      </c>
      <c r="B3442" s="24" t="s">
        <v>10844</v>
      </c>
    </row>
    <row r="3443" spans="1:2">
      <c r="A3443" s="24" t="s">
        <v>10845</v>
      </c>
      <c r="B3443" s="24" t="s">
        <v>9147</v>
      </c>
    </row>
    <row r="3444" spans="1:2">
      <c r="A3444" s="24" t="s">
        <v>10846</v>
      </c>
      <c r="B3444" s="24" t="s">
        <v>7360</v>
      </c>
    </row>
    <row r="3445" spans="1:2">
      <c r="A3445" s="24" t="s">
        <v>10847</v>
      </c>
      <c r="B3445" s="24" t="s">
        <v>10848</v>
      </c>
    </row>
    <row r="3446" spans="1:2">
      <c r="A3446" s="24" t="s">
        <v>10849</v>
      </c>
      <c r="B3446" s="24" t="s">
        <v>10850</v>
      </c>
    </row>
    <row r="3447" spans="1:2">
      <c r="A3447" s="24" t="s">
        <v>10851</v>
      </c>
      <c r="B3447" s="24" t="s">
        <v>10852</v>
      </c>
    </row>
    <row r="3448" spans="1:2">
      <c r="A3448" s="24" t="s">
        <v>10853</v>
      </c>
      <c r="B3448" s="24" t="s">
        <v>10854</v>
      </c>
    </row>
    <row r="3449" spans="1:2">
      <c r="A3449" s="24" t="s">
        <v>10855</v>
      </c>
      <c r="B3449" s="24" t="s">
        <v>7404</v>
      </c>
    </row>
    <row r="3450" spans="1:2">
      <c r="A3450" s="24" t="s">
        <v>10856</v>
      </c>
      <c r="B3450" s="24" t="s">
        <v>10857</v>
      </c>
    </row>
    <row r="3451" spans="1:2">
      <c r="A3451" s="24" t="s">
        <v>10858</v>
      </c>
      <c r="B3451" s="24" t="s">
        <v>10859</v>
      </c>
    </row>
    <row r="3452" spans="1:2">
      <c r="A3452" s="24" t="s">
        <v>10860</v>
      </c>
      <c r="B3452" s="24" t="s">
        <v>5370</v>
      </c>
    </row>
    <row r="3453" spans="1:2">
      <c r="A3453" s="24" t="s">
        <v>10861</v>
      </c>
      <c r="B3453" s="24" t="s">
        <v>10862</v>
      </c>
    </row>
    <row r="3454" spans="1:2">
      <c r="A3454" s="24" t="s">
        <v>10863</v>
      </c>
      <c r="B3454" s="24" t="s">
        <v>10864</v>
      </c>
    </row>
    <row r="3455" spans="1:2">
      <c r="A3455" s="24" t="s">
        <v>10865</v>
      </c>
      <c r="B3455" s="24" t="s">
        <v>10866</v>
      </c>
    </row>
    <row r="3456" spans="1:2">
      <c r="A3456" s="24" t="s">
        <v>10867</v>
      </c>
      <c r="B3456" s="24" t="s">
        <v>10868</v>
      </c>
    </row>
    <row r="3457" spans="1:2">
      <c r="A3457" s="24" t="s">
        <v>10869</v>
      </c>
      <c r="B3457" s="24" t="s">
        <v>10870</v>
      </c>
    </row>
    <row r="3458" spans="1:2">
      <c r="A3458" s="24" t="s">
        <v>10871</v>
      </c>
      <c r="B3458" s="24" t="s">
        <v>10872</v>
      </c>
    </row>
    <row r="3459" spans="1:2" ht="47.25">
      <c r="A3459" s="24" t="s">
        <v>10873</v>
      </c>
      <c r="B3459" s="24" t="s">
        <v>10626</v>
      </c>
    </row>
    <row r="3460" spans="1:2">
      <c r="A3460" s="24" t="s">
        <v>10874</v>
      </c>
      <c r="B3460" s="24" t="s">
        <v>10875</v>
      </c>
    </row>
    <row r="3461" spans="1:2">
      <c r="A3461" s="24" t="s">
        <v>10876</v>
      </c>
      <c r="B3461" s="24" t="s">
        <v>10877</v>
      </c>
    </row>
    <row r="3462" spans="1:2">
      <c r="A3462" s="24" t="s">
        <v>10878</v>
      </c>
      <c r="B3462" s="24" t="s">
        <v>10879</v>
      </c>
    </row>
    <row r="3463" spans="1:2">
      <c r="A3463" s="24" t="s">
        <v>10880</v>
      </c>
      <c r="B3463" s="24" t="s">
        <v>10881</v>
      </c>
    </row>
    <row r="3464" spans="1:2">
      <c r="A3464" s="24" t="s">
        <v>10882</v>
      </c>
      <c r="B3464" s="24" t="s">
        <v>5634</v>
      </c>
    </row>
    <row r="3465" spans="1:2">
      <c r="A3465" s="24" t="s">
        <v>10883</v>
      </c>
      <c r="B3465" s="24" t="s">
        <v>10884</v>
      </c>
    </row>
    <row r="3466" spans="1:2">
      <c r="A3466" s="24" t="s">
        <v>10885</v>
      </c>
      <c r="B3466" s="24" t="s">
        <v>10886</v>
      </c>
    </row>
    <row r="3467" spans="1:2">
      <c r="A3467" s="24" t="s">
        <v>10887</v>
      </c>
      <c r="B3467" s="24" t="s">
        <v>10888</v>
      </c>
    </row>
    <row r="3468" spans="1:2">
      <c r="A3468" s="24" t="s">
        <v>10889</v>
      </c>
      <c r="B3468" s="24" t="s">
        <v>10890</v>
      </c>
    </row>
    <row r="3469" spans="1:2">
      <c r="A3469" s="24" t="s">
        <v>10891</v>
      </c>
      <c r="B3469" s="24" t="s">
        <v>10892</v>
      </c>
    </row>
    <row r="3470" spans="1:2">
      <c r="A3470" s="24" t="s">
        <v>10893</v>
      </c>
      <c r="B3470" s="24" t="s">
        <v>10894</v>
      </c>
    </row>
    <row r="3471" spans="1:2">
      <c r="A3471" s="24" t="s">
        <v>10895</v>
      </c>
      <c r="B3471" s="24" t="s">
        <v>10896</v>
      </c>
    </row>
    <row r="3472" spans="1:2">
      <c r="A3472" s="24" t="s">
        <v>10897</v>
      </c>
      <c r="B3472" s="24" t="s">
        <v>10898</v>
      </c>
    </row>
    <row r="3473" spans="1:2">
      <c r="A3473" s="24" t="s">
        <v>10899</v>
      </c>
      <c r="B3473" s="24" t="s">
        <v>10900</v>
      </c>
    </row>
    <row r="3474" spans="1:2">
      <c r="A3474" s="24" t="s">
        <v>10901</v>
      </c>
      <c r="B3474" s="24" t="s">
        <v>10902</v>
      </c>
    </row>
    <row r="3475" spans="1:2">
      <c r="A3475" s="24" t="s">
        <v>10903</v>
      </c>
      <c r="B3475" s="24" t="s">
        <v>10904</v>
      </c>
    </row>
    <row r="3476" spans="1:2">
      <c r="A3476" s="24" t="s">
        <v>10905</v>
      </c>
      <c r="B3476" s="24" t="s">
        <v>10906</v>
      </c>
    </row>
    <row r="3477" spans="1:2">
      <c r="A3477" s="24" t="s">
        <v>10907</v>
      </c>
      <c r="B3477" s="24" t="s">
        <v>10908</v>
      </c>
    </row>
    <row r="3478" spans="1:2">
      <c r="A3478" s="24" t="s">
        <v>10909</v>
      </c>
      <c r="B3478" s="24" t="s">
        <v>10902</v>
      </c>
    </row>
    <row r="3479" spans="1:2">
      <c r="A3479" s="24" t="s">
        <v>10910</v>
      </c>
      <c r="B3479" s="24" t="s">
        <v>10911</v>
      </c>
    </row>
    <row r="3480" spans="1:2">
      <c r="A3480" s="24" t="s">
        <v>10912</v>
      </c>
      <c r="B3480" s="24" t="s">
        <v>10913</v>
      </c>
    </row>
    <row r="3481" spans="1:2">
      <c r="A3481" s="24" t="s">
        <v>10914</v>
      </c>
      <c r="B3481" s="24" t="s">
        <v>10915</v>
      </c>
    </row>
    <row r="3482" spans="1:2">
      <c r="A3482" s="24" t="s">
        <v>10916</v>
      </c>
      <c r="B3482" s="24" t="s">
        <v>10917</v>
      </c>
    </row>
    <row r="3483" spans="1:2">
      <c r="A3483" s="24" t="s">
        <v>10918</v>
      </c>
      <c r="B3483" s="24" t="s">
        <v>10555</v>
      </c>
    </row>
    <row r="3484" spans="1:2">
      <c r="A3484" s="24" t="s">
        <v>10919</v>
      </c>
      <c r="B3484" s="24" t="s">
        <v>10920</v>
      </c>
    </row>
    <row r="3485" spans="1:2">
      <c r="A3485" s="24" t="s">
        <v>10921</v>
      </c>
      <c r="B3485" s="24" t="s">
        <v>10922</v>
      </c>
    </row>
    <row r="3486" spans="1:2">
      <c r="A3486" s="24" t="s">
        <v>10923</v>
      </c>
      <c r="B3486" s="24" t="s">
        <v>6243</v>
      </c>
    </row>
    <row r="3487" spans="1:2">
      <c r="A3487" s="24" t="s">
        <v>10924</v>
      </c>
      <c r="B3487" s="24" t="s">
        <v>10925</v>
      </c>
    </row>
    <row r="3488" spans="1:2">
      <c r="A3488" s="24" t="s">
        <v>10926</v>
      </c>
      <c r="B3488" s="24" t="s">
        <v>10687</v>
      </c>
    </row>
    <row r="3489" spans="1:2">
      <c r="A3489" s="24" t="s">
        <v>10927</v>
      </c>
      <c r="B3489" s="24" t="s">
        <v>10928</v>
      </c>
    </row>
    <row r="3490" spans="1:2">
      <c r="A3490" s="24" t="s">
        <v>10929</v>
      </c>
      <c r="B3490" s="24" t="s">
        <v>10930</v>
      </c>
    </row>
    <row r="3491" spans="1:2">
      <c r="A3491" s="24" t="s">
        <v>10931</v>
      </c>
      <c r="B3491" s="24" t="s">
        <v>10932</v>
      </c>
    </row>
    <row r="3492" spans="1:2">
      <c r="A3492" s="24" t="s">
        <v>10933</v>
      </c>
      <c r="B3492" s="24" t="s">
        <v>10934</v>
      </c>
    </row>
    <row r="3493" spans="1:2">
      <c r="A3493" s="24" t="s">
        <v>10935</v>
      </c>
      <c r="B3493" s="24" t="s">
        <v>10936</v>
      </c>
    </row>
    <row r="3494" spans="1:2">
      <c r="A3494" s="24" t="s">
        <v>10937</v>
      </c>
      <c r="B3494" s="24" t="s">
        <v>10938</v>
      </c>
    </row>
    <row r="3495" spans="1:2">
      <c r="A3495" s="24" t="s">
        <v>10939</v>
      </c>
      <c r="B3495" s="24" t="s">
        <v>10940</v>
      </c>
    </row>
    <row r="3496" spans="1:2">
      <c r="A3496" s="24" t="s">
        <v>10941</v>
      </c>
      <c r="B3496" s="24" t="s">
        <v>10942</v>
      </c>
    </row>
    <row r="3497" spans="1:2">
      <c r="A3497" s="24" t="s">
        <v>10943</v>
      </c>
      <c r="B3497" s="24" t="s">
        <v>10944</v>
      </c>
    </row>
    <row r="3498" spans="1:2">
      <c r="A3498" s="24" t="s">
        <v>10945</v>
      </c>
      <c r="B3498" s="24" t="s">
        <v>7788</v>
      </c>
    </row>
    <row r="3499" spans="1:2">
      <c r="A3499" s="24" t="s">
        <v>10946</v>
      </c>
      <c r="B3499" s="24" t="s">
        <v>10723</v>
      </c>
    </row>
    <row r="3500" spans="1:2">
      <c r="A3500" s="24" t="s">
        <v>10947</v>
      </c>
      <c r="B3500" s="24" t="s">
        <v>10948</v>
      </c>
    </row>
    <row r="3501" spans="1:2">
      <c r="A3501" s="24" t="s">
        <v>10949</v>
      </c>
      <c r="B3501" s="24" t="s">
        <v>10950</v>
      </c>
    </row>
    <row r="3502" spans="1:2">
      <c r="A3502" s="24" t="s">
        <v>10951</v>
      </c>
      <c r="B3502" s="24" t="s">
        <v>10952</v>
      </c>
    </row>
    <row r="3503" spans="1:2">
      <c r="A3503" s="24" t="s">
        <v>10953</v>
      </c>
      <c r="B3503" s="24" t="s">
        <v>10954</v>
      </c>
    </row>
    <row r="3504" spans="1:2">
      <c r="A3504" s="24" t="s">
        <v>10955</v>
      </c>
      <c r="B3504" s="24" t="s">
        <v>10956</v>
      </c>
    </row>
    <row r="3505" spans="1:2">
      <c r="A3505" s="24" t="s">
        <v>10957</v>
      </c>
      <c r="B3505" s="24" t="s">
        <v>10958</v>
      </c>
    </row>
    <row r="3506" spans="1:2">
      <c r="A3506" s="24" t="s">
        <v>10959</v>
      </c>
      <c r="B3506" s="24" t="s">
        <v>10960</v>
      </c>
    </row>
    <row r="3507" spans="1:2">
      <c r="A3507" s="24" t="s">
        <v>10961</v>
      </c>
      <c r="B3507" s="24" t="s">
        <v>10962</v>
      </c>
    </row>
    <row r="3508" spans="1:2">
      <c r="A3508" s="24" t="s">
        <v>10963</v>
      </c>
      <c r="B3508" s="24" t="s">
        <v>10397</v>
      </c>
    </row>
    <row r="3509" spans="1:2">
      <c r="A3509" s="24" t="s">
        <v>10964</v>
      </c>
      <c r="B3509" s="24" t="s">
        <v>10965</v>
      </c>
    </row>
    <row r="3510" spans="1:2">
      <c r="A3510" s="24" t="s">
        <v>10966</v>
      </c>
      <c r="B3510" s="24" t="s">
        <v>10967</v>
      </c>
    </row>
    <row r="3511" spans="1:2">
      <c r="A3511" s="24" t="s">
        <v>10968</v>
      </c>
      <c r="B3511" s="24" t="s">
        <v>6821</v>
      </c>
    </row>
    <row r="3512" spans="1:2">
      <c r="A3512" s="24" t="s">
        <v>10969</v>
      </c>
      <c r="B3512" s="24" t="s">
        <v>10970</v>
      </c>
    </row>
    <row r="3513" spans="1:2">
      <c r="A3513" s="24" t="s">
        <v>10971</v>
      </c>
      <c r="B3513" s="24" t="s">
        <v>10972</v>
      </c>
    </row>
    <row r="3514" spans="1:2">
      <c r="A3514" s="24" t="s">
        <v>10973</v>
      </c>
      <c r="B3514" s="24" t="s">
        <v>10974</v>
      </c>
    </row>
    <row r="3515" spans="1:2">
      <c r="A3515" s="24" t="s">
        <v>10975</v>
      </c>
      <c r="B3515" s="24" t="s">
        <v>10976</v>
      </c>
    </row>
    <row r="3516" spans="1:2">
      <c r="A3516" s="24" t="s">
        <v>10977</v>
      </c>
      <c r="B3516" s="24" t="s">
        <v>10978</v>
      </c>
    </row>
    <row r="3517" spans="1:2">
      <c r="A3517" s="24" t="s">
        <v>10979</v>
      </c>
      <c r="B3517" s="24" t="s">
        <v>10980</v>
      </c>
    </row>
    <row r="3518" spans="1:2">
      <c r="A3518" s="24" t="s">
        <v>10981</v>
      </c>
      <c r="B3518" s="24" t="s">
        <v>10982</v>
      </c>
    </row>
    <row r="3519" spans="1:2">
      <c r="A3519" s="24" t="s">
        <v>10983</v>
      </c>
      <c r="B3519" s="24" t="s">
        <v>10984</v>
      </c>
    </row>
    <row r="3520" spans="1:2">
      <c r="A3520" s="24" t="s">
        <v>10985</v>
      </c>
      <c r="B3520" s="24" t="s">
        <v>10986</v>
      </c>
    </row>
    <row r="3521" spans="1:2">
      <c r="A3521" s="24" t="s">
        <v>10987</v>
      </c>
      <c r="B3521" s="24" t="s">
        <v>10988</v>
      </c>
    </row>
    <row r="3522" spans="1:2">
      <c r="A3522" s="24" t="s">
        <v>10989</v>
      </c>
      <c r="B3522" s="24" t="s">
        <v>10990</v>
      </c>
    </row>
    <row r="3523" spans="1:2">
      <c r="A3523" s="24" t="s">
        <v>10991</v>
      </c>
      <c r="B3523" s="24" t="s">
        <v>10992</v>
      </c>
    </row>
    <row r="3524" spans="1:2">
      <c r="A3524" s="24" t="s">
        <v>10993</v>
      </c>
      <c r="B3524" s="24" t="s">
        <v>10994</v>
      </c>
    </row>
    <row r="3525" spans="1:2">
      <c r="A3525" s="24" t="s">
        <v>10995</v>
      </c>
      <c r="B3525" s="24" t="s">
        <v>6849</v>
      </c>
    </row>
    <row r="3526" spans="1:2">
      <c r="A3526" s="24" t="s">
        <v>10996</v>
      </c>
      <c r="B3526" s="24" t="s">
        <v>10997</v>
      </c>
    </row>
    <row r="3527" spans="1:2">
      <c r="A3527" s="24" t="s">
        <v>10998</v>
      </c>
      <c r="B3527" s="24" t="s">
        <v>10999</v>
      </c>
    </row>
    <row r="3528" spans="1:2">
      <c r="A3528" s="24" t="s">
        <v>11000</v>
      </c>
      <c r="B3528" s="24" t="s">
        <v>7355</v>
      </c>
    </row>
    <row r="3529" spans="1:2">
      <c r="A3529" s="24" t="s">
        <v>11001</v>
      </c>
      <c r="B3529" s="24" t="s">
        <v>11002</v>
      </c>
    </row>
    <row r="3530" spans="1:2">
      <c r="A3530" s="24" t="s">
        <v>11003</v>
      </c>
      <c r="B3530" s="24" t="s">
        <v>11004</v>
      </c>
    </row>
    <row r="3531" spans="1:2">
      <c r="A3531" s="24" t="s">
        <v>11005</v>
      </c>
      <c r="B3531" s="24" t="s">
        <v>11006</v>
      </c>
    </row>
    <row r="3532" spans="1:2">
      <c r="A3532" s="24" t="s">
        <v>11007</v>
      </c>
      <c r="B3532" s="24" t="s">
        <v>11008</v>
      </c>
    </row>
    <row r="3533" spans="1:2">
      <c r="A3533" s="24" t="s">
        <v>11009</v>
      </c>
      <c r="B3533" s="24" t="s">
        <v>8700</v>
      </c>
    </row>
    <row r="3534" spans="1:2">
      <c r="A3534" s="24" t="s">
        <v>11010</v>
      </c>
      <c r="B3534" s="24" t="s">
        <v>11011</v>
      </c>
    </row>
    <row r="3535" spans="1:2">
      <c r="A3535" s="24" t="s">
        <v>11012</v>
      </c>
      <c r="B3535" s="24" t="s">
        <v>11013</v>
      </c>
    </row>
    <row r="3536" spans="1:2">
      <c r="A3536" s="24" t="s">
        <v>11014</v>
      </c>
      <c r="B3536" s="24" t="s">
        <v>11015</v>
      </c>
    </row>
    <row r="3537" spans="1:2">
      <c r="A3537" s="24" t="s">
        <v>11016</v>
      </c>
      <c r="B3537" s="24" t="s">
        <v>11017</v>
      </c>
    </row>
    <row r="3538" spans="1:2">
      <c r="A3538" s="24" t="s">
        <v>11018</v>
      </c>
      <c r="B3538" s="24" t="s">
        <v>11019</v>
      </c>
    </row>
    <row r="3539" spans="1:2">
      <c r="A3539" s="24" t="s">
        <v>11020</v>
      </c>
      <c r="B3539" s="24" t="s">
        <v>11021</v>
      </c>
    </row>
    <row r="3540" spans="1:2">
      <c r="A3540" s="24" t="s">
        <v>11022</v>
      </c>
      <c r="B3540" s="24" t="s">
        <v>11023</v>
      </c>
    </row>
    <row r="3541" spans="1:2">
      <c r="A3541" s="24" t="s">
        <v>11024</v>
      </c>
      <c r="B3541" s="24" t="s">
        <v>11025</v>
      </c>
    </row>
    <row r="3542" spans="1:2">
      <c r="A3542" s="24" t="s">
        <v>11026</v>
      </c>
      <c r="B3542" s="24" t="s">
        <v>11027</v>
      </c>
    </row>
    <row r="3543" spans="1:2">
      <c r="A3543" s="24" t="s">
        <v>11028</v>
      </c>
      <c r="B3543" s="24" t="s">
        <v>11029</v>
      </c>
    </row>
    <row r="3544" spans="1:2">
      <c r="A3544" s="24" t="s">
        <v>11030</v>
      </c>
      <c r="B3544" s="24" t="s">
        <v>11031</v>
      </c>
    </row>
    <row r="3545" spans="1:2">
      <c r="A3545" s="24" t="s">
        <v>11032</v>
      </c>
      <c r="B3545" s="24" t="s">
        <v>11033</v>
      </c>
    </row>
    <row r="3546" spans="1:2">
      <c r="A3546" s="24" t="s">
        <v>11034</v>
      </c>
      <c r="B3546" s="24" t="s">
        <v>11035</v>
      </c>
    </row>
    <row r="3547" spans="1:2">
      <c r="A3547" s="24" t="s">
        <v>11036</v>
      </c>
      <c r="B3547" s="24" t="s">
        <v>11037</v>
      </c>
    </row>
    <row r="3548" spans="1:2">
      <c r="A3548" s="24" t="s">
        <v>11038</v>
      </c>
      <c r="B3548" s="24" t="s">
        <v>11039</v>
      </c>
    </row>
    <row r="3549" spans="1:2">
      <c r="A3549" s="24" t="s">
        <v>11040</v>
      </c>
      <c r="B3549" s="24" t="s">
        <v>6840</v>
      </c>
    </row>
    <row r="3550" spans="1:2">
      <c r="A3550" s="24" t="s">
        <v>11041</v>
      </c>
      <c r="B3550" s="24" t="s">
        <v>11042</v>
      </c>
    </row>
    <row r="3551" spans="1:2">
      <c r="A3551" s="24" t="s">
        <v>11043</v>
      </c>
      <c r="B3551" s="24" t="s">
        <v>11044</v>
      </c>
    </row>
    <row r="3552" spans="1:2">
      <c r="A3552" s="24" t="s">
        <v>11045</v>
      </c>
      <c r="B3552" s="24" t="s">
        <v>11046</v>
      </c>
    </row>
    <row r="3553" spans="1:2">
      <c r="A3553" s="24" t="s">
        <v>11047</v>
      </c>
      <c r="B3553" s="24" t="s">
        <v>11048</v>
      </c>
    </row>
    <row r="3554" spans="1:2">
      <c r="A3554" s="24" t="s">
        <v>11049</v>
      </c>
      <c r="B3554" s="24" t="s">
        <v>4937</v>
      </c>
    </row>
    <row r="3555" spans="1:2">
      <c r="A3555" s="24" t="s">
        <v>11050</v>
      </c>
      <c r="B3555" s="24" t="s">
        <v>11051</v>
      </c>
    </row>
    <row r="3556" spans="1:2">
      <c r="A3556" s="24" t="s">
        <v>11052</v>
      </c>
      <c r="B3556" s="24" t="s">
        <v>11053</v>
      </c>
    </row>
    <row r="3557" spans="1:2">
      <c r="A3557" s="24" t="s">
        <v>11054</v>
      </c>
      <c r="B3557" s="24" t="s">
        <v>11055</v>
      </c>
    </row>
    <row r="3558" spans="1:2">
      <c r="A3558" s="24" t="s">
        <v>11056</v>
      </c>
      <c r="B3558" s="24" t="s">
        <v>11057</v>
      </c>
    </row>
    <row r="3559" spans="1:2">
      <c r="A3559" s="24" t="s">
        <v>11058</v>
      </c>
      <c r="B3559" s="24" t="s">
        <v>4416</v>
      </c>
    </row>
    <row r="3560" spans="1:2">
      <c r="A3560" s="24" t="s">
        <v>11059</v>
      </c>
      <c r="B3560" s="24" t="s">
        <v>11060</v>
      </c>
    </row>
    <row r="3561" spans="1:2" ht="31.5">
      <c r="A3561" s="24" t="s">
        <v>11061</v>
      </c>
      <c r="B3561" s="24" t="s">
        <v>11062</v>
      </c>
    </row>
    <row r="3562" spans="1:2">
      <c r="A3562" s="24" t="s">
        <v>11063</v>
      </c>
      <c r="B3562" s="24" t="s">
        <v>11064</v>
      </c>
    </row>
    <row r="3563" spans="1:2">
      <c r="A3563" s="24" t="s">
        <v>11065</v>
      </c>
      <c r="B3563" s="24" t="s">
        <v>11066</v>
      </c>
    </row>
    <row r="3564" spans="1:2">
      <c r="A3564" s="24" t="s">
        <v>11067</v>
      </c>
      <c r="B3564" s="24" t="s">
        <v>8354</v>
      </c>
    </row>
    <row r="3565" spans="1:2">
      <c r="A3565" s="24" t="s">
        <v>11068</v>
      </c>
      <c r="B3565" s="24" t="s">
        <v>11069</v>
      </c>
    </row>
    <row r="3566" spans="1:2">
      <c r="A3566" s="27" t="s">
        <v>11070</v>
      </c>
      <c r="B3566" s="24" t="s">
        <v>11071</v>
      </c>
    </row>
    <row r="3567" spans="1:2">
      <c r="A3567" s="22" t="s">
        <v>11072</v>
      </c>
      <c r="B3567" s="22" t="s">
        <v>11073</v>
      </c>
    </row>
    <row r="3568" spans="1:2">
      <c r="A3568" s="24" t="s">
        <v>11074</v>
      </c>
      <c r="B3568" s="24" t="s">
        <v>11075</v>
      </c>
    </row>
    <row r="3569" spans="1:2">
      <c r="A3569" s="24" t="s">
        <v>11076</v>
      </c>
      <c r="B3569" s="24" t="s">
        <v>9866</v>
      </c>
    </row>
    <row r="3570" spans="1:2">
      <c r="A3570" s="24" t="s">
        <v>11077</v>
      </c>
      <c r="B3570" s="24" t="s">
        <v>11078</v>
      </c>
    </row>
    <row r="3571" spans="1:2">
      <c r="A3571" s="24" t="s">
        <v>11079</v>
      </c>
      <c r="B3571" s="24" t="s">
        <v>11080</v>
      </c>
    </row>
    <row r="3572" spans="1:2">
      <c r="A3572" s="24" t="s">
        <v>11081</v>
      </c>
      <c r="B3572" s="24" t="s">
        <v>11082</v>
      </c>
    </row>
    <row r="3573" spans="1:2">
      <c r="A3573" s="24" t="s">
        <v>11083</v>
      </c>
      <c r="B3573" s="24" t="s">
        <v>11084</v>
      </c>
    </row>
    <row r="3574" spans="1:2">
      <c r="A3574" s="24" t="s">
        <v>11085</v>
      </c>
      <c r="B3574" s="24" t="s">
        <v>7940</v>
      </c>
    </row>
    <row r="3575" spans="1:2">
      <c r="A3575" s="24" t="s">
        <v>11086</v>
      </c>
      <c r="B3575" s="24" t="s">
        <v>11087</v>
      </c>
    </row>
    <row r="3576" spans="1:2">
      <c r="A3576" s="24" t="s">
        <v>11088</v>
      </c>
      <c r="B3576" s="24" t="s">
        <v>11089</v>
      </c>
    </row>
    <row r="3577" spans="1:2">
      <c r="A3577" s="24" t="s">
        <v>11090</v>
      </c>
      <c r="B3577" s="24" t="s">
        <v>5622</v>
      </c>
    </row>
    <row r="3578" spans="1:2">
      <c r="A3578" s="24" t="s">
        <v>11091</v>
      </c>
      <c r="B3578" s="24" t="s">
        <v>11092</v>
      </c>
    </row>
    <row r="3579" spans="1:2">
      <c r="A3579" s="24" t="s">
        <v>11093</v>
      </c>
      <c r="B3579" s="24" t="s">
        <v>11094</v>
      </c>
    </row>
    <row r="3580" spans="1:2">
      <c r="A3580" s="24" t="s">
        <v>11095</v>
      </c>
      <c r="B3580" s="24" t="s">
        <v>11096</v>
      </c>
    </row>
    <row r="3581" spans="1:2">
      <c r="A3581" s="24" t="s">
        <v>11097</v>
      </c>
      <c r="B3581" s="24" t="s">
        <v>11098</v>
      </c>
    </row>
    <row r="3582" spans="1:2">
      <c r="A3582" s="24" t="s">
        <v>11099</v>
      </c>
      <c r="B3582" s="24" t="s">
        <v>11100</v>
      </c>
    </row>
    <row r="3583" spans="1:2">
      <c r="A3583" s="24" t="s">
        <v>11101</v>
      </c>
      <c r="B3583" s="24" t="s">
        <v>11102</v>
      </c>
    </row>
    <row r="3584" spans="1:2">
      <c r="A3584" s="24" t="s">
        <v>11103</v>
      </c>
      <c r="B3584" s="24" t="s">
        <v>11104</v>
      </c>
    </row>
    <row r="3585" spans="1:2">
      <c r="A3585" s="24" t="s">
        <v>11105</v>
      </c>
      <c r="B3585" s="24" t="s">
        <v>11106</v>
      </c>
    </row>
    <row r="3586" spans="1:2">
      <c r="A3586" s="24" t="s">
        <v>11107</v>
      </c>
      <c r="B3586" s="24" t="s">
        <v>11108</v>
      </c>
    </row>
    <row r="3587" spans="1:2">
      <c r="A3587" s="24" t="s">
        <v>11109</v>
      </c>
      <c r="B3587" s="24" t="s">
        <v>11110</v>
      </c>
    </row>
    <row r="3588" spans="1:2">
      <c r="A3588" s="24" t="s">
        <v>11111</v>
      </c>
      <c r="B3588" s="24" t="s">
        <v>11112</v>
      </c>
    </row>
    <row r="3589" spans="1:2">
      <c r="A3589" s="24" t="s">
        <v>11113</v>
      </c>
      <c r="B3589" s="24" t="s">
        <v>11114</v>
      </c>
    </row>
    <row r="3590" spans="1:2">
      <c r="A3590" s="24" t="s">
        <v>11115</v>
      </c>
      <c r="B3590" s="24" t="s">
        <v>11116</v>
      </c>
    </row>
    <row r="3591" spans="1:2">
      <c r="A3591" s="24" t="s">
        <v>11117</v>
      </c>
      <c r="B3591" s="24" t="s">
        <v>7514</v>
      </c>
    </row>
    <row r="3592" spans="1:2">
      <c r="A3592" s="24" t="s">
        <v>11118</v>
      </c>
      <c r="B3592" s="24" t="s">
        <v>11119</v>
      </c>
    </row>
    <row r="3593" spans="1:2">
      <c r="A3593" s="24" t="s">
        <v>11120</v>
      </c>
      <c r="B3593" s="24" t="s">
        <v>11121</v>
      </c>
    </row>
    <row r="3594" spans="1:2">
      <c r="A3594" s="24" t="s">
        <v>11122</v>
      </c>
      <c r="B3594" s="24" t="s">
        <v>11123</v>
      </c>
    </row>
    <row r="3595" spans="1:2">
      <c r="A3595" s="24" t="s">
        <v>11124</v>
      </c>
      <c r="B3595" s="24" t="s">
        <v>11119</v>
      </c>
    </row>
    <row r="3596" spans="1:2">
      <c r="A3596" s="24" t="s">
        <v>11125</v>
      </c>
      <c r="B3596" s="24" t="s">
        <v>11126</v>
      </c>
    </row>
    <row r="3597" spans="1:2">
      <c r="A3597" s="24" t="s">
        <v>11127</v>
      </c>
      <c r="B3597" s="24" t="s">
        <v>11128</v>
      </c>
    </row>
    <row r="3598" spans="1:2">
      <c r="A3598" s="24" t="s">
        <v>11129</v>
      </c>
      <c r="B3598" s="24" t="s">
        <v>11130</v>
      </c>
    </row>
    <row r="3599" spans="1:2">
      <c r="A3599" s="24" t="s">
        <v>11131</v>
      </c>
      <c r="B3599" s="24" t="s">
        <v>11132</v>
      </c>
    </row>
    <row r="3600" spans="1:2">
      <c r="A3600" s="24" t="s">
        <v>11133</v>
      </c>
      <c r="B3600" s="24" t="s">
        <v>11134</v>
      </c>
    </row>
    <row r="3601" spans="1:2">
      <c r="A3601" s="24" t="s">
        <v>11135</v>
      </c>
      <c r="B3601" s="24" t="s">
        <v>8156</v>
      </c>
    </row>
    <row r="3602" spans="1:2">
      <c r="A3602" s="24" t="s">
        <v>11136</v>
      </c>
      <c r="B3602" s="24" t="s">
        <v>11137</v>
      </c>
    </row>
    <row r="3603" spans="1:2">
      <c r="A3603" s="24" t="s">
        <v>11138</v>
      </c>
      <c r="B3603" s="24" t="s">
        <v>11139</v>
      </c>
    </row>
    <row r="3604" spans="1:2">
      <c r="A3604" s="24" t="s">
        <v>11140</v>
      </c>
      <c r="B3604" s="24" t="s">
        <v>11141</v>
      </c>
    </row>
    <row r="3605" spans="1:2">
      <c r="A3605" s="24" t="s">
        <v>11142</v>
      </c>
      <c r="B3605" s="24" t="s">
        <v>11143</v>
      </c>
    </row>
    <row r="3606" spans="1:2">
      <c r="A3606" s="24" t="s">
        <v>11144</v>
      </c>
      <c r="B3606" s="24" t="s">
        <v>11145</v>
      </c>
    </row>
    <row r="3607" spans="1:2">
      <c r="A3607" s="24" t="s">
        <v>11146</v>
      </c>
      <c r="B3607" s="24" t="s">
        <v>11147</v>
      </c>
    </row>
    <row r="3608" spans="1:2">
      <c r="A3608" s="24" t="s">
        <v>11148</v>
      </c>
      <c r="B3608" s="24" t="s">
        <v>11149</v>
      </c>
    </row>
    <row r="3609" spans="1:2">
      <c r="A3609" s="24" t="s">
        <v>11150</v>
      </c>
      <c r="B3609" s="24" t="s">
        <v>11151</v>
      </c>
    </row>
    <row r="3610" spans="1:2">
      <c r="A3610" s="24" t="s">
        <v>11152</v>
      </c>
      <c r="B3610" s="24" t="s">
        <v>11153</v>
      </c>
    </row>
    <row r="3611" spans="1:2">
      <c r="A3611" s="24" t="s">
        <v>11154</v>
      </c>
      <c r="B3611" s="24" t="s">
        <v>11155</v>
      </c>
    </row>
    <row r="3612" spans="1:2">
      <c r="A3612" s="24" t="s">
        <v>11156</v>
      </c>
      <c r="B3612" s="24" t="s">
        <v>11157</v>
      </c>
    </row>
    <row r="3613" spans="1:2">
      <c r="A3613" s="24" t="s">
        <v>11158</v>
      </c>
      <c r="B3613" s="24" t="s">
        <v>11159</v>
      </c>
    </row>
    <row r="3614" spans="1:2">
      <c r="A3614" s="24" t="s">
        <v>11160</v>
      </c>
      <c r="B3614" s="24" t="s">
        <v>11161</v>
      </c>
    </row>
    <row r="3615" spans="1:2">
      <c r="A3615" s="24" t="s">
        <v>11162</v>
      </c>
      <c r="B3615" s="24" t="s">
        <v>11163</v>
      </c>
    </row>
    <row r="3616" spans="1:2">
      <c r="A3616" s="24" t="s">
        <v>11164</v>
      </c>
      <c r="B3616" s="24" t="s">
        <v>11165</v>
      </c>
    </row>
    <row r="3617" spans="1:2">
      <c r="A3617" s="24" t="s">
        <v>11166</v>
      </c>
      <c r="B3617" s="24" t="s">
        <v>11167</v>
      </c>
    </row>
    <row r="3618" spans="1:2">
      <c r="A3618" s="24" t="s">
        <v>11168</v>
      </c>
      <c r="B3618" s="24" t="s">
        <v>11169</v>
      </c>
    </row>
    <row r="3619" spans="1:2">
      <c r="A3619" s="24" t="s">
        <v>11170</v>
      </c>
      <c r="B3619" s="24" t="s">
        <v>11171</v>
      </c>
    </row>
    <row r="3620" spans="1:2">
      <c r="A3620" s="24" t="s">
        <v>11172</v>
      </c>
      <c r="B3620" s="24" t="s">
        <v>11173</v>
      </c>
    </row>
    <row r="3621" spans="1:2">
      <c r="A3621" s="24" t="s">
        <v>11174</v>
      </c>
      <c r="B3621" s="24" t="s">
        <v>11175</v>
      </c>
    </row>
    <row r="3622" spans="1:2">
      <c r="A3622" s="24" t="s">
        <v>11176</v>
      </c>
      <c r="B3622" s="24" t="s">
        <v>11177</v>
      </c>
    </row>
    <row r="3623" spans="1:2">
      <c r="A3623" s="24" t="s">
        <v>11178</v>
      </c>
      <c r="B3623" s="24" t="s">
        <v>11179</v>
      </c>
    </row>
    <row r="3624" spans="1:2">
      <c r="A3624" s="24" t="s">
        <v>11180</v>
      </c>
      <c r="B3624" s="24" t="s">
        <v>11181</v>
      </c>
    </row>
    <row r="3625" spans="1:2">
      <c r="A3625" s="24" t="s">
        <v>11182</v>
      </c>
      <c r="B3625" s="24" t="s">
        <v>11183</v>
      </c>
    </row>
    <row r="3626" spans="1:2">
      <c r="A3626" s="24" t="s">
        <v>11184</v>
      </c>
      <c r="B3626" s="24" t="s">
        <v>11185</v>
      </c>
    </row>
    <row r="3627" spans="1:2">
      <c r="A3627" s="24" t="s">
        <v>11186</v>
      </c>
      <c r="B3627" s="24" t="s">
        <v>11187</v>
      </c>
    </row>
    <row r="3628" spans="1:2">
      <c r="A3628" s="24" t="s">
        <v>11188</v>
      </c>
      <c r="B3628" s="24" t="s">
        <v>11189</v>
      </c>
    </row>
    <row r="3629" spans="1:2">
      <c r="A3629" s="24" t="s">
        <v>11190</v>
      </c>
      <c r="B3629" s="24" t="s">
        <v>11191</v>
      </c>
    </row>
    <row r="3630" spans="1:2">
      <c r="A3630" s="24" t="s">
        <v>11192</v>
      </c>
      <c r="B3630" s="24" t="s">
        <v>11193</v>
      </c>
    </row>
    <row r="3631" spans="1:2">
      <c r="A3631" s="24" t="s">
        <v>11194</v>
      </c>
      <c r="B3631" s="24" t="s">
        <v>10131</v>
      </c>
    </row>
    <row r="3632" spans="1:2">
      <c r="A3632" s="24" t="s">
        <v>11195</v>
      </c>
      <c r="B3632" s="24" t="s">
        <v>11196</v>
      </c>
    </row>
    <row r="3633" spans="1:2">
      <c r="A3633" s="24" t="s">
        <v>11197</v>
      </c>
      <c r="B3633" s="24" t="s">
        <v>11198</v>
      </c>
    </row>
    <row r="3634" spans="1:2">
      <c r="A3634" s="24" t="s">
        <v>11199</v>
      </c>
      <c r="B3634" s="24" t="s">
        <v>11200</v>
      </c>
    </row>
    <row r="3635" spans="1:2">
      <c r="A3635" s="24" t="s">
        <v>11201</v>
      </c>
      <c r="B3635" s="24" t="s">
        <v>11202</v>
      </c>
    </row>
    <row r="3636" spans="1:2">
      <c r="A3636" s="24" t="s">
        <v>11203</v>
      </c>
      <c r="B3636" s="24" t="s">
        <v>11204</v>
      </c>
    </row>
    <row r="3637" spans="1:2">
      <c r="A3637" s="24" t="s">
        <v>11205</v>
      </c>
      <c r="B3637" s="24" t="s">
        <v>11206</v>
      </c>
    </row>
    <row r="3638" spans="1:2">
      <c r="A3638" s="24" t="s">
        <v>11207</v>
      </c>
      <c r="B3638" s="24" t="s">
        <v>11037</v>
      </c>
    </row>
    <row r="3639" spans="1:2">
      <c r="A3639" s="24" t="s">
        <v>11208</v>
      </c>
      <c r="B3639" s="24" t="s">
        <v>11209</v>
      </c>
    </row>
    <row r="3640" spans="1:2">
      <c r="A3640" s="24" t="s">
        <v>11210</v>
      </c>
      <c r="B3640" s="24" t="s">
        <v>11211</v>
      </c>
    </row>
    <row r="3641" spans="1:2">
      <c r="A3641" s="24" t="s">
        <v>11212</v>
      </c>
      <c r="B3641" s="24" t="s">
        <v>11213</v>
      </c>
    </row>
    <row r="3642" spans="1:2">
      <c r="A3642" s="24" t="s">
        <v>11214</v>
      </c>
      <c r="B3642" s="24" t="s">
        <v>11215</v>
      </c>
    </row>
    <row r="3643" spans="1:2">
      <c r="A3643" s="24" t="s">
        <v>11216</v>
      </c>
      <c r="B3643" s="24" t="s">
        <v>11217</v>
      </c>
    </row>
    <row r="3644" spans="1:2">
      <c r="A3644" s="24" t="s">
        <v>11218</v>
      </c>
      <c r="B3644" s="24" t="s">
        <v>11219</v>
      </c>
    </row>
    <row r="3645" spans="1:2">
      <c r="A3645" s="24" t="s">
        <v>11220</v>
      </c>
      <c r="B3645" s="24" t="s">
        <v>11221</v>
      </c>
    </row>
    <row r="3646" spans="1:2">
      <c r="A3646" s="24" t="s">
        <v>11222</v>
      </c>
      <c r="B3646" s="24" t="s">
        <v>9356</v>
      </c>
    </row>
    <row r="3647" spans="1:2">
      <c r="A3647" s="24" t="s">
        <v>11223</v>
      </c>
      <c r="B3647" s="24" t="s">
        <v>11224</v>
      </c>
    </row>
    <row r="3648" spans="1:2">
      <c r="A3648" s="24" t="s">
        <v>11225</v>
      </c>
      <c r="B3648" s="24" t="s">
        <v>11226</v>
      </c>
    </row>
    <row r="3649" spans="1:2">
      <c r="A3649" s="24" t="s">
        <v>11227</v>
      </c>
      <c r="B3649" s="24" t="s">
        <v>11228</v>
      </c>
    </row>
    <row r="3650" spans="1:2">
      <c r="A3650" s="24" t="s">
        <v>11229</v>
      </c>
      <c r="B3650" s="24" t="s">
        <v>11230</v>
      </c>
    </row>
    <row r="3651" spans="1:2">
      <c r="A3651" s="24" t="s">
        <v>11231</v>
      </c>
      <c r="B3651" s="24" t="s">
        <v>11232</v>
      </c>
    </row>
    <row r="3652" spans="1:2">
      <c r="A3652" s="24" t="s">
        <v>11233</v>
      </c>
      <c r="B3652" s="24" t="s">
        <v>11234</v>
      </c>
    </row>
    <row r="3653" spans="1:2">
      <c r="A3653" s="24" t="s">
        <v>11235</v>
      </c>
      <c r="B3653" s="24" t="s">
        <v>11236</v>
      </c>
    </row>
    <row r="3654" spans="1:2">
      <c r="A3654" s="24" t="s">
        <v>11237</v>
      </c>
      <c r="B3654" s="24" t="s">
        <v>11238</v>
      </c>
    </row>
    <row r="3655" spans="1:2">
      <c r="A3655" s="24" t="s">
        <v>11239</v>
      </c>
      <c r="B3655" s="24" t="s">
        <v>11240</v>
      </c>
    </row>
    <row r="3656" spans="1:2">
      <c r="A3656" s="24" t="s">
        <v>11241</v>
      </c>
      <c r="B3656" s="24" t="s">
        <v>11242</v>
      </c>
    </row>
    <row r="3657" spans="1:2">
      <c r="A3657" s="24" t="s">
        <v>11243</v>
      </c>
      <c r="B3657" s="24" t="s">
        <v>11244</v>
      </c>
    </row>
    <row r="3658" spans="1:2">
      <c r="A3658" s="24" t="s">
        <v>11245</v>
      </c>
      <c r="B3658" s="24" t="s">
        <v>11246</v>
      </c>
    </row>
    <row r="3659" spans="1:2">
      <c r="A3659" s="24" t="s">
        <v>11247</v>
      </c>
      <c r="B3659" s="24" t="s">
        <v>9864</v>
      </c>
    </row>
    <row r="3660" spans="1:2">
      <c r="A3660" s="24" t="s">
        <v>11248</v>
      </c>
      <c r="B3660" s="24" t="s">
        <v>10879</v>
      </c>
    </row>
    <row r="3661" spans="1:2">
      <c r="A3661" s="24" t="s">
        <v>11249</v>
      </c>
      <c r="B3661" s="24" t="s">
        <v>9661</v>
      </c>
    </row>
    <row r="3662" spans="1:2">
      <c r="A3662" s="24" t="s">
        <v>11250</v>
      </c>
      <c r="B3662" s="24" t="s">
        <v>11251</v>
      </c>
    </row>
    <row r="3663" spans="1:2">
      <c r="A3663" s="24" t="s">
        <v>11252</v>
      </c>
      <c r="B3663" s="24" t="s">
        <v>11253</v>
      </c>
    </row>
    <row r="3664" spans="1:2">
      <c r="A3664" s="24" t="s">
        <v>11254</v>
      </c>
      <c r="B3664" s="24" t="s">
        <v>11255</v>
      </c>
    </row>
    <row r="3665" spans="1:2">
      <c r="A3665" s="24" t="s">
        <v>11256</v>
      </c>
      <c r="B3665" s="24" t="s">
        <v>11257</v>
      </c>
    </row>
    <row r="3666" spans="1:2">
      <c r="A3666" s="24" t="s">
        <v>11258</v>
      </c>
      <c r="B3666" s="24" t="s">
        <v>11259</v>
      </c>
    </row>
    <row r="3667" spans="1:2">
      <c r="A3667" s="24" t="s">
        <v>11260</v>
      </c>
      <c r="B3667" s="24" t="s">
        <v>11261</v>
      </c>
    </row>
    <row r="3668" spans="1:2">
      <c r="A3668" s="24" t="s">
        <v>11262</v>
      </c>
      <c r="B3668" s="24" t="s">
        <v>7757</v>
      </c>
    </row>
    <row r="3669" spans="1:2">
      <c r="A3669" s="24" t="s">
        <v>11263</v>
      </c>
      <c r="B3669" s="24" t="s">
        <v>8937</v>
      </c>
    </row>
    <row r="3670" spans="1:2">
      <c r="A3670" s="24" t="s">
        <v>11264</v>
      </c>
      <c r="B3670" s="24" t="s">
        <v>6492</v>
      </c>
    </row>
    <row r="3671" spans="1:2">
      <c r="A3671" s="24" t="s">
        <v>11265</v>
      </c>
      <c r="B3671" s="24" t="s">
        <v>10499</v>
      </c>
    </row>
    <row r="3672" spans="1:2">
      <c r="A3672" s="24" t="s">
        <v>11266</v>
      </c>
      <c r="B3672" s="24" t="s">
        <v>11106</v>
      </c>
    </row>
    <row r="3673" spans="1:2">
      <c r="A3673" s="24" t="s">
        <v>11267</v>
      </c>
      <c r="B3673" s="24" t="s">
        <v>11268</v>
      </c>
    </row>
    <row r="3674" spans="1:2">
      <c r="A3674" s="24" t="s">
        <v>11269</v>
      </c>
      <c r="B3674" s="24" t="s">
        <v>11270</v>
      </c>
    </row>
    <row r="3675" spans="1:2">
      <c r="A3675" s="24" t="s">
        <v>11271</v>
      </c>
      <c r="B3675" s="24" t="s">
        <v>11272</v>
      </c>
    </row>
    <row r="3676" spans="1:2">
      <c r="A3676" s="24" t="s">
        <v>11273</v>
      </c>
      <c r="B3676" s="24" t="s">
        <v>11274</v>
      </c>
    </row>
    <row r="3677" spans="1:2">
      <c r="A3677" s="24" t="s">
        <v>11275</v>
      </c>
      <c r="B3677" s="24" t="s">
        <v>11276</v>
      </c>
    </row>
    <row r="3678" spans="1:2">
      <c r="A3678" s="24" t="s">
        <v>11277</v>
      </c>
      <c r="B3678" s="24" t="s">
        <v>10270</v>
      </c>
    </row>
    <row r="3679" spans="1:2">
      <c r="A3679" s="24" t="s">
        <v>11278</v>
      </c>
      <c r="B3679" s="24" t="s">
        <v>11279</v>
      </c>
    </row>
    <row r="3680" spans="1:2">
      <c r="A3680" s="24" t="s">
        <v>11280</v>
      </c>
      <c r="B3680" s="24" t="s">
        <v>6592</v>
      </c>
    </row>
    <row r="3681" spans="1:2">
      <c r="A3681" s="24" t="s">
        <v>11281</v>
      </c>
      <c r="B3681" s="24" t="s">
        <v>7073</v>
      </c>
    </row>
    <row r="3682" spans="1:2">
      <c r="A3682" s="24" t="s">
        <v>11282</v>
      </c>
      <c r="B3682" s="24" t="s">
        <v>5876</v>
      </c>
    </row>
    <row r="3683" spans="1:2">
      <c r="A3683" s="24" t="s">
        <v>11283</v>
      </c>
      <c r="B3683" s="24" t="s">
        <v>11284</v>
      </c>
    </row>
    <row r="3684" spans="1:2">
      <c r="A3684" s="24" t="s">
        <v>11285</v>
      </c>
      <c r="B3684" s="24" t="s">
        <v>11286</v>
      </c>
    </row>
    <row r="3685" spans="1:2">
      <c r="A3685" s="24" t="s">
        <v>11287</v>
      </c>
      <c r="B3685" s="24" t="s">
        <v>11288</v>
      </c>
    </row>
    <row r="3686" spans="1:2">
      <c r="A3686" s="24" t="s">
        <v>11289</v>
      </c>
      <c r="B3686" s="24" t="s">
        <v>11290</v>
      </c>
    </row>
    <row r="3687" spans="1:2" ht="31.5">
      <c r="A3687" s="24" t="s">
        <v>11291</v>
      </c>
      <c r="B3687" s="24" t="s">
        <v>11292</v>
      </c>
    </row>
    <row r="3688" spans="1:2">
      <c r="A3688" s="24" t="s">
        <v>11293</v>
      </c>
      <c r="B3688" s="24" t="s">
        <v>7173</v>
      </c>
    </row>
    <row r="3689" spans="1:2">
      <c r="A3689" s="24" t="s">
        <v>11294</v>
      </c>
      <c r="B3689" s="24" t="s">
        <v>11295</v>
      </c>
    </row>
    <row r="3690" spans="1:2">
      <c r="A3690" s="24" t="s">
        <v>11296</v>
      </c>
      <c r="B3690" s="24" t="s">
        <v>11297</v>
      </c>
    </row>
    <row r="3691" spans="1:2">
      <c r="A3691" s="24" t="s">
        <v>11298</v>
      </c>
      <c r="B3691" s="24" t="s">
        <v>11299</v>
      </c>
    </row>
    <row r="3692" spans="1:2">
      <c r="A3692" s="24" t="s">
        <v>11300</v>
      </c>
      <c r="B3692" s="24" t="s">
        <v>11301</v>
      </c>
    </row>
    <row r="3693" spans="1:2">
      <c r="A3693" s="24" t="s">
        <v>11302</v>
      </c>
      <c r="B3693" s="24" t="s">
        <v>11303</v>
      </c>
    </row>
    <row r="3694" spans="1:2">
      <c r="A3694" s="24" t="s">
        <v>11304</v>
      </c>
      <c r="B3694" s="24" t="s">
        <v>11305</v>
      </c>
    </row>
    <row r="3695" spans="1:2">
      <c r="A3695" s="24" t="s">
        <v>11306</v>
      </c>
      <c r="B3695" s="24" t="s">
        <v>7865</v>
      </c>
    </row>
    <row r="3696" spans="1:2">
      <c r="A3696" s="24" t="s">
        <v>11307</v>
      </c>
      <c r="B3696" s="24" t="s">
        <v>11308</v>
      </c>
    </row>
    <row r="3697" spans="1:2">
      <c r="A3697" s="24" t="s">
        <v>11309</v>
      </c>
      <c r="B3697" s="24" t="s">
        <v>11310</v>
      </c>
    </row>
    <row r="3698" spans="1:2">
      <c r="A3698" s="24" t="s">
        <v>11311</v>
      </c>
      <c r="B3698" s="24" t="s">
        <v>11312</v>
      </c>
    </row>
    <row r="3699" spans="1:2">
      <c r="A3699" s="24" t="s">
        <v>11313</v>
      </c>
      <c r="B3699" s="24" t="s">
        <v>11314</v>
      </c>
    </row>
    <row r="3700" spans="1:2">
      <c r="A3700" s="24" t="s">
        <v>11315</v>
      </c>
      <c r="B3700" s="24" t="s">
        <v>11316</v>
      </c>
    </row>
    <row r="3701" spans="1:2">
      <c r="A3701" s="24" t="s">
        <v>11317</v>
      </c>
      <c r="B3701" s="24" t="s">
        <v>4883</v>
      </c>
    </row>
    <row r="3702" spans="1:2">
      <c r="A3702" s="24" t="s">
        <v>11318</v>
      </c>
      <c r="B3702" s="24" t="s">
        <v>11319</v>
      </c>
    </row>
    <row r="3703" spans="1:2">
      <c r="A3703" s="24" t="s">
        <v>11320</v>
      </c>
      <c r="B3703" s="24" t="s">
        <v>11321</v>
      </c>
    </row>
    <row r="3704" spans="1:2">
      <c r="A3704" s="24" t="s">
        <v>11322</v>
      </c>
      <c r="B3704" s="24" t="s">
        <v>11323</v>
      </c>
    </row>
    <row r="3705" spans="1:2">
      <c r="A3705" s="24" t="s">
        <v>11324</v>
      </c>
      <c r="B3705" s="24" t="s">
        <v>11325</v>
      </c>
    </row>
    <row r="3706" spans="1:2">
      <c r="A3706" s="24" t="s">
        <v>11326</v>
      </c>
      <c r="B3706" s="24" t="s">
        <v>11327</v>
      </c>
    </row>
    <row r="3707" spans="1:2">
      <c r="A3707" s="24" t="s">
        <v>11328</v>
      </c>
      <c r="B3707" s="24" t="s">
        <v>11329</v>
      </c>
    </row>
    <row r="3708" spans="1:2">
      <c r="A3708" s="24" t="s">
        <v>11330</v>
      </c>
      <c r="B3708" s="24" t="s">
        <v>11331</v>
      </c>
    </row>
    <row r="3709" spans="1:2">
      <c r="A3709" s="24" t="s">
        <v>11332</v>
      </c>
      <c r="B3709" s="24" t="s">
        <v>11333</v>
      </c>
    </row>
    <row r="3710" spans="1:2">
      <c r="A3710" s="24" t="s">
        <v>11334</v>
      </c>
      <c r="B3710" s="24" t="s">
        <v>11335</v>
      </c>
    </row>
    <row r="3711" spans="1:2">
      <c r="A3711" s="24" t="s">
        <v>11336</v>
      </c>
      <c r="B3711" s="24" t="s">
        <v>11337</v>
      </c>
    </row>
    <row r="3712" spans="1:2">
      <c r="A3712" s="24" t="s">
        <v>11338</v>
      </c>
      <c r="B3712" s="24" t="s">
        <v>11339</v>
      </c>
    </row>
    <row r="3713" spans="1:2">
      <c r="A3713" s="24" t="s">
        <v>11340</v>
      </c>
      <c r="B3713" s="24" t="s">
        <v>11341</v>
      </c>
    </row>
    <row r="3714" spans="1:2">
      <c r="A3714" s="24" t="s">
        <v>11342</v>
      </c>
      <c r="B3714" s="24" t="s">
        <v>11343</v>
      </c>
    </row>
    <row r="3715" spans="1:2">
      <c r="A3715" s="24" t="s">
        <v>11344</v>
      </c>
      <c r="B3715" s="24" t="s">
        <v>7159</v>
      </c>
    </row>
    <row r="3716" spans="1:2">
      <c r="A3716" s="24" t="s">
        <v>11345</v>
      </c>
      <c r="B3716" s="24" t="s">
        <v>11346</v>
      </c>
    </row>
    <row r="3717" spans="1:2">
      <c r="A3717" s="24" t="s">
        <v>11347</v>
      </c>
      <c r="B3717" s="24" t="s">
        <v>11348</v>
      </c>
    </row>
    <row r="3718" spans="1:2">
      <c r="A3718" s="24" t="s">
        <v>11349</v>
      </c>
      <c r="B3718" s="24" t="s">
        <v>11350</v>
      </c>
    </row>
    <row r="3719" spans="1:2">
      <c r="A3719" s="24" t="s">
        <v>11351</v>
      </c>
      <c r="B3719" s="24" t="s">
        <v>11352</v>
      </c>
    </row>
    <row r="3720" spans="1:2">
      <c r="A3720" s="24" t="s">
        <v>11353</v>
      </c>
      <c r="B3720" s="24" t="s">
        <v>11354</v>
      </c>
    </row>
    <row r="3721" spans="1:2">
      <c r="A3721" s="24" t="s">
        <v>11355</v>
      </c>
      <c r="B3721" s="24" t="s">
        <v>11356</v>
      </c>
    </row>
    <row r="3722" spans="1:2">
      <c r="A3722" s="24" t="s">
        <v>11357</v>
      </c>
      <c r="B3722" s="24" t="s">
        <v>11358</v>
      </c>
    </row>
    <row r="3723" spans="1:2">
      <c r="A3723" s="24" t="s">
        <v>11359</v>
      </c>
      <c r="B3723" s="24" t="s">
        <v>11360</v>
      </c>
    </row>
    <row r="3724" spans="1:2">
      <c r="A3724" s="24" t="s">
        <v>11361</v>
      </c>
      <c r="B3724" s="24" t="s">
        <v>7274</v>
      </c>
    </row>
    <row r="3725" spans="1:2">
      <c r="A3725" s="24" t="s">
        <v>11362</v>
      </c>
      <c r="B3725" s="24" t="s">
        <v>11363</v>
      </c>
    </row>
    <row r="3726" spans="1:2">
      <c r="A3726" s="24" t="s">
        <v>11364</v>
      </c>
      <c r="B3726" s="24" t="s">
        <v>11365</v>
      </c>
    </row>
    <row r="3727" spans="1:2">
      <c r="A3727" s="24" t="s">
        <v>11366</v>
      </c>
      <c r="B3727" s="24" t="s">
        <v>11367</v>
      </c>
    </row>
    <row r="3728" spans="1:2">
      <c r="A3728" s="24" t="s">
        <v>11368</v>
      </c>
      <c r="B3728" s="24" t="s">
        <v>11369</v>
      </c>
    </row>
    <row r="3729" spans="1:2">
      <c r="A3729" s="24" t="s">
        <v>11370</v>
      </c>
      <c r="B3729" s="24" t="s">
        <v>11371</v>
      </c>
    </row>
    <row r="3730" spans="1:2">
      <c r="A3730" s="24" t="s">
        <v>11372</v>
      </c>
      <c r="B3730" s="24" t="s">
        <v>11373</v>
      </c>
    </row>
    <row r="3731" spans="1:2">
      <c r="A3731" s="24" t="s">
        <v>11374</v>
      </c>
      <c r="B3731" s="24" t="s">
        <v>5698</v>
      </c>
    </row>
    <row r="3732" spans="1:2">
      <c r="A3732" s="24" t="s">
        <v>11375</v>
      </c>
      <c r="B3732" s="24" t="s">
        <v>11376</v>
      </c>
    </row>
    <row r="3733" spans="1:2">
      <c r="A3733" s="24" t="s">
        <v>11377</v>
      </c>
      <c r="B3733" s="24" t="s">
        <v>4839</v>
      </c>
    </row>
    <row r="3734" spans="1:2">
      <c r="A3734" s="24" t="s">
        <v>11378</v>
      </c>
      <c r="B3734" s="24" t="s">
        <v>8272</v>
      </c>
    </row>
    <row r="3735" spans="1:2">
      <c r="A3735" s="24" t="s">
        <v>11379</v>
      </c>
      <c r="B3735" s="24" t="s">
        <v>11380</v>
      </c>
    </row>
    <row r="3736" spans="1:2">
      <c r="A3736" s="24" t="s">
        <v>4359</v>
      </c>
      <c r="B3736" s="24" t="s">
        <v>11381</v>
      </c>
    </row>
    <row r="3737" spans="1:2">
      <c r="A3737" s="24" t="s">
        <v>11382</v>
      </c>
      <c r="B3737" s="24" t="s">
        <v>11383</v>
      </c>
    </row>
    <row r="3738" spans="1:2">
      <c r="A3738" s="24" t="s">
        <v>11384</v>
      </c>
      <c r="B3738" s="24" t="s">
        <v>11385</v>
      </c>
    </row>
    <row r="3739" spans="1:2">
      <c r="A3739" s="24" t="s">
        <v>11386</v>
      </c>
      <c r="B3739" s="24" t="s">
        <v>11387</v>
      </c>
    </row>
    <row r="3740" spans="1:2">
      <c r="A3740" s="24" t="s">
        <v>11388</v>
      </c>
      <c r="B3740" s="24" t="s">
        <v>11389</v>
      </c>
    </row>
    <row r="3741" spans="1:2">
      <c r="A3741" s="24" t="s">
        <v>11390</v>
      </c>
      <c r="B3741" s="24" t="s">
        <v>9886</v>
      </c>
    </row>
    <row r="3742" spans="1:2">
      <c r="A3742" s="24" t="s">
        <v>11391</v>
      </c>
      <c r="B3742" s="24" t="s">
        <v>11392</v>
      </c>
    </row>
    <row r="3743" spans="1:2">
      <c r="A3743" s="24" t="s">
        <v>11393</v>
      </c>
      <c r="B3743" s="24" t="s">
        <v>11394</v>
      </c>
    </row>
    <row r="3744" spans="1:2">
      <c r="A3744" s="24" t="s">
        <v>11395</v>
      </c>
      <c r="B3744" s="24" t="s">
        <v>11396</v>
      </c>
    </row>
    <row r="3745" spans="1:2">
      <c r="A3745" s="24" t="s">
        <v>11397</v>
      </c>
      <c r="B3745" s="24" t="s">
        <v>11398</v>
      </c>
    </row>
    <row r="3746" spans="1:2">
      <c r="A3746" s="24" t="s">
        <v>11399</v>
      </c>
      <c r="B3746" s="24" t="s">
        <v>11400</v>
      </c>
    </row>
    <row r="3747" spans="1:2">
      <c r="A3747" s="24" t="s">
        <v>11401</v>
      </c>
      <c r="B3747" s="24" t="s">
        <v>11402</v>
      </c>
    </row>
    <row r="3748" spans="1:2">
      <c r="A3748" s="24" t="s">
        <v>11403</v>
      </c>
      <c r="B3748" s="24" t="s">
        <v>11404</v>
      </c>
    </row>
    <row r="3749" spans="1:2" ht="47.25">
      <c r="A3749" s="24" t="s">
        <v>11405</v>
      </c>
      <c r="B3749" s="24" t="s">
        <v>11406</v>
      </c>
    </row>
    <row r="3750" spans="1:2">
      <c r="A3750" s="24" t="s">
        <v>11407</v>
      </c>
      <c r="B3750" s="24" t="s">
        <v>11408</v>
      </c>
    </row>
    <row r="3751" spans="1:2">
      <c r="A3751" s="24" t="s">
        <v>11409</v>
      </c>
      <c r="B3751" s="24" t="s">
        <v>11410</v>
      </c>
    </row>
    <row r="3752" spans="1:2">
      <c r="A3752" s="24" t="s">
        <v>11411</v>
      </c>
      <c r="B3752" s="24" t="s">
        <v>11412</v>
      </c>
    </row>
    <row r="3753" spans="1:2">
      <c r="A3753" s="24" t="s">
        <v>11413</v>
      </c>
      <c r="B3753" s="24" t="s">
        <v>11414</v>
      </c>
    </row>
    <row r="3754" spans="1:2">
      <c r="A3754" s="24" t="s">
        <v>11415</v>
      </c>
      <c r="B3754" s="24" t="s">
        <v>11416</v>
      </c>
    </row>
    <row r="3755" spans="1:2">
      <c r="A3755" s="24" t="s">
        <v>11417</v>
      </c>
      <c r="B3755" s="24" t="s">
        <v>8758</v>
      </c>
    </row>
    <row r="3756" spans="1:2">
      <c r="A3756" s="24" t="s">
        <v>11418</v>
      </c>
      <c r="B3756" s="24" t="s">
        <v>11419</v>
      </c>
    </row>
    <row r="3757" spans="1:2">
      <c r="A3757" s="24" t="s">
        <v>11420</v>
      </c>
      <c r="B3757" s="24" t="s">
        <v>11421</v>
      </c>
    </row>
    <row r="3758" spans="1:2">
      <c r="A3758" s="24" t="s">
        <v>11422</v>
      </c>
      <c r="B3758" s="24" t="s">
        <v>11423</v>
      </c>
    </row>
    <row r="3759" spans="1:2">
      <c r="A3759" s="24" t="s">
        <v>11424</v>
      </c>
      <c r="B3759" s="24" t="s">
        <v>11425</v>
      </c>
    </row>
    <row r="3760" spans="1:2">
      <c r="A3760" s="24" t="s">
        <v>11426</v>
      </c>
      <c r="B3760" s="24" t="s">
        <v>8388</v>
      </c>
    </row>
    <row r="3761" spans="1:2">
      <c r="A3761" s="24" t="s">
        <v>11427</v>
      </c>
      <c r="B3761" s="24" t="s">
        <v>11428</v>
      </c>
    </row>
    <row r="3762" spans="1:2">
      <c r="A3762" s="24" t="s">
        <v>11429</v>
      </c>
      <c r="B3762" s="24" t="s">
        <v>11430</v>
      </c>
    </row>
    <row r="3763" spans="1:2">
      <c r="A3763" s="24" t="s">
        <v>11431</v>
      </c>
      <c r="B3763" s="24" t="s">
        <v>11432</v>
      </c>
    </row>
    <row r="3764" spans="1:2">
      <c r="A3764" s="24" t="s">
        <v>11433</v>
      </c>
      <c r="B3764" s="24" t="s">
        <v>4719</v>
      </c>
    </row>
    <row r="3765" spans="1:2">
      <c r="A3765" s="24" t="s">
        <v>11434</v>
      </c>
      <c r="B3765" s="24" t="s">
        <v>6340</v>
      </c>
    </row>
    <row r="3766" spans="1:2">
      <c r="A3766" s="24" t="s">
        <v>11435</v>
      </c>
      <c r="B3766" s="24" t="s">
        <v>11436</v>
      </c>
    </row>
    <row r="3767" spans="1:2">
      <c r="A3767" s="24" t="s">
        <v>11437</v>
      </c>
      <c r="B3767" s="24" t="s">
        <v>11438</v>
      </c>
    </row>
    <row r="3768" spans="1:2">
      <c r="A3768" s="24" t="s">
        <v>11439</v>
      </c>
      <c r="B3768" s="24" t="s">
        <v>11440</v>
      </c>
    </row>
    <row r="3769" spans="1:2">
      <c r="A3769" s="24" t="s">
        <v>11441</v>
      </c>
      <c r="B3769" s="24" t="s">
        <v>11442</v>
      </c>
    </row>
    <row r="3770" spans="1:2">
      <c r="A3770" s="24" t="s">
        <v>11443</v>
      </c>
      <c r="B3770" s="24" t="s">
        <v>11444</v>
      </c>
    </row>
    <row r="3771" spans="1:2">
      <c r="A3771" s="24" t="s">
        <v>11445</v>
      </c>
      <c r="B3771" s="24" t="s">
        <v>11446</v>
      </c>
    </row>
    <row r="3772" spans="1:2">
      <c r="A3772" s="24" t="s">
        <v>11447</v>
      </c>
      <c r="B3772" s="24" t="s">
        <v>11448</v>
      </c>
    </row>
    <row r="3773" spans="1:2">
      <c r="A3773" s="24" t="s">
        <v>11449</v>
      </c>
      <c r="B3773" s="24" t="s">
        <v>5957</v>
      </c>
    </row>
    <row r="3774" spans="1:2">
      <c r="A3774" s="24" t="s">
        <v>11450</v>
      </c>
      <c r="B3774" s="24" t="s">
        <v>11451</v>
      </c>
    </row>
    <row r="3775" spans="1:2">
      <c r="A3775" s="24" t="s">
        <v>11452</v>
      </c>
      <c r="B3775" s="24" t="s">
        <v>11453</v>
      </c>
    </row>
    <row r="3776" spans="1:2">
      <c r="A3776" s="24" t="s">
        <v>11454</v>
      </c>
      <c r="B3776" s="24" t="s">
        <v>10409</v>
      </c>
    </row>
    <row r="3777" spans="1:2">
      <c r="A3777" s="24" t="s">
        <v>11455</v>
      </c>
      <c r="B3777" s="24" t="s">
        <v>11456</v>
      </c>
    </row>
    <row r="3778" spans="1:2">
      <c r="A3778" s="24" t="s">
        <v>11457</v>
      </c>
      <c r="B3778" s="24" t="s">
        <v>11458</v>
      </c>
    </row>
    <row r="3779" spans="1:2">
      <c r="A3779" s="24" t="s">
        <v>11459</v>
      </c>
      <c r="B3779" s="24" t="s">
        <v>7360</v>
      </c>
    </row>
    <row r="3780" spans="1:2" ht="31.5">
      <c r="A3780" s="24" t="s">
        <v>11460</v>
      </c>
      <c r="B3780" s="24" t="s">
        <v>11461</v>
      </c>
    </row>
    <row r="3781" spans="1:2">
      <c r="A3781" s="24" t="s">
        <v>11462</v>
      </c>
      <c r="B3781" s="24" t="s">
        <v>10948</v>
      </c>
    </row>
    <row r="3782" spans="1:2">
      <c r="A3782" s="24" t="s">
        <v>11463</v>
      </c>
      <c r="B3782" s="24" t="s">
        <v>11464</v>
      </c>
    </row>
    <row r="3783" spans="1:2">
      <c r="A3783" s="24" t="s">
        <v>11465</v>
      </c>
      <c r="B3783" s="24" t="s">
        <v>11466</v>
      </c>
    </row>
    <row r="3784" spans="1:2">
      <c r="A3784" s="24" t="s">
        <v>11467</v>
      </c>
      <c r="B3784" s="24" t="s">
        <v>9508</v>
      </c>
    </row>
    <row r="3785" spans="1:2">
      <c r="A3785" s="24" t="s">
        <v>11468</v>
      </c>
      <c r="B3785" s="24" t="s">
        <v>7293</v>
      </c>
    </row>
    <row r="3786" spans="1:2">
      <c r="A3786" s="24" t="s">
        <v>11469</v>
      </c>
      <c r="B3786" s="24" t="s">
        <v>11470</v>
      </c>
    </row>
    <row r="3787" spans="1:2">
      <c r="A3787" s="24" t="s">
        <v>11471</v>
      </c>
      <c r="B3787" s="24" t="s">
        <v>11472</v>
      </c>
    </row>
    <row r="3788" spans="1:2">
      <c r="A3788" s="24" t="s">
        <v>11473</v>
      </c>
      <c r="B3788" s="24" t="s">
        <v>11474</v>
      </c>
    </row>
    <row r="3789" spans="1:2">
      <c r="A3789" s="24" t="s">
        <v>11475</v>
      </c>
      <c r="B3789" s="24" t="s">
        <v>11476</v>
      </c>
    </row>
    <row r="3790" spans="1:2">
      <c r="A3790" s="24" t="s">
        <v>11477</v>
      </c>
      <c r="B3790" s="24" t="s">
        <v>11478</v>
      </c>
    </row>
    <row r="3791" spans="1:2">
      <c r="A3791" s="24" t="s">
        <v>11479</v>
      </c>
      <c r="B3791" s="24" t="s">
        <v>11480</v>
      </c>
    </row>
    <row r="3792" spans="1:2">
      <c r="A3792" s="24" t="s">
        <v>11481</v>
      </c>
      <c r="B3792" s="24" t="s">
        <v>11482</v>
      </c>
    </row>
    <row r="3793" spans="1:2">
      <c r="A3793" s="24" t="s">
        <v>11483</v>
      </c>
      <c r="B3793" s="24" t="s">
        <v>11484</v>
      </c>
    </row>
    <row r="3794" spans="1:2">
      <c r="A3794" s="24" t="s">
        <v>11485</v>
      </c>
      <c r="B3794" s="24" t="s">
        <v>11486</v>
      </c>
    </row>
    <row r="3795" spans="1:2">
      <c r="A3795" s="24" t="s">
        <v>11487</v>
      </c>
      <c r="B3795" s="24" t="s">
        <v>11488</v>
      </c>
    </row>
    <row r="3796" spans="1:2">
      <c r="A3796" s="24" t="s">
        <v>11489</v>
      </c>
      <c r="B3796" s="24" t="s">
        <v>11490</v>
      </c>
    </row>
    <row r="3797" spans="1:2">
      <c r="A3797" s="24" t="s">
        <v>11491</v>
      </c>
      <c r="B3797" s="24" t="s">
        <v>11492</v>
      </c>
    </row>
    <row r="3798" spans="1:2">
      <c r="A3798" s="24" t="s">
        <v>11493</v>
      </c>
      <c r="B3798" s="24" t="s">
        <v>5444</v>
      </c>
    </row>
    <row r="3799" spans="1:2">
      <c r="A3799" s="24" t="s">
        <v>11494</v>
      </c>
      <c r="B3799" s="24" t="s">
        <v>11495</v>
      </c>
    </row>
    <row r="3800" spans="1:2">
      <c r="A3800" s="24" t="s">
        <v>11496</v>
      </c>
      <c r="B3800" s="24" t="s">
        <v>11497</v>
      </c>
    </row>
    <row r="3801" spans="1:2">
      <c r="A3801" s="24" t="s">
        <v>11498</v>
      </c>
      <c r="B3801" s="24" t="s">
        <v>9045</v>
      </c>
    </row>
    <row r="3802" spans="1:2">
      <c r="A3802" s="24" t="s">
        <v>11499</v>
      </c>
      <c r="B3802" s="24" t="s">
        <v>11500</v>
      </c>
    </row>
    <row r="3803" spans="1:2">
      <c r="A3803" s="24" t="s">
        <v>11501</v>
      </c>
      <c r="B3803" s="24" t="s">
        <v>6271</v>
      </c>
    </row>
    <row r="3804" spans="1:2">
      <c r="A3804" s="24" t="s">
        <v>11502</v>
      </c>
      <c r="B3804" s="24" t="s">
        <v>11503</v>
      </c>
    </row>
    <row r="3805" spans="1:2">
      <c r="A3805" s="24" t="s">
        <v>11504</v>
      </c>
      <c r="B3805" s="24" t="s">
        <v>11505</v>
      </c>
    </row>
    <row r="3806" spans="1:2">
      <c r="A3806" s="24" t="s">
        <v>11506</v>
      </c>
      <c r="B3806" s="24" t="s">
        <v>11507</v>
      </c>
    </row>
    <row r="3807" spans="1:2">
      <c r="A3807" s="24" t="s">
        <v>11508</v>
      </c>
      <c r="B3807" s="24" t="s">
        <v>11509</v>
      </c>
    </row>
    <row r="3808" spans="1:2">
      <c r="A3808" s="24" t="s">
        <v>11510</v>
      </c>
      <c r="B3808" s="24" t="s">
        <v>11511</v>
      </c>
    </row>
    <row r="3809" spans="1:2">
      <c r="A3809" s="24" t="s">
        <v>11512</v>
      </c>
      <c r="B3809" s="24" t="s">
        <v>11513</v>
      </c>
    </row>
    <row r="3810" spans="1:2">
      <c r="A3810" s="24" t="s">
        <v>11514</v>
      </c>
      <c r="B3810" s="24" t="s">
        <v>9799</v>
      </c>
    </row>
    <row r="3811" spans="1:2">
      <c r="A3811" s="24" t="s">
        <v>11515</v>
      </c>
      <c r="B3811" s="24" t="s">
        <v>11516</v>
      </c>
    </row>
    <row r="3812" spans="1:2">
      <c r="A3812" s="24" t="s">
        <v>11517</v>
      </c>
      <c r="B3812" s="24" t="s">
        <v>6991</v>
      </c>
    </row>
    <row r="3813" spans="1:2">
      <c r="A3813" s="24" t="s">
        <v>11518</v>
      </c>
      <c r="B3813" s="24" t="s">
        <v>11519</v>
      </c>
    </row>
    <row r="3814" spans="1:2">
      <c r="A3814" s="24" t="s">
        <v>11520</v>
      </c>
      <c r="B3814" s="24" t="s">
        <v>11521</v>
      </c>
    </row>
    <row r="3815" spans="1:2">
      <c r="A3815" s="24" t="s">
        <v>11522</v>
      </c>
      <c r="B3815" s="24" t="s">
        <v>9500</v>
      </c>
    </row>
    <row r="3816" spans="1:2">
      <c r="A3816" s="24" t="s">
        <v>11523</v>
      </c>
      <c r="B3816" s="24" t="s">
        <v>11524</v>
      </c>
    </row>
    <row r="3817" spans="1:2">
      <c r="A3817" s="24" t="s">
        <v>11525</v>
      </c>
      <c r="B3817" s="24" t="s">
        <v>7588</v>
      </c>
    </row>
    <row r="3818" spans="1:2">
      <c r="A3818" s="24" t="s">
        <v>11526</v>
      </c>
      <c r="B3818" s="24" t="s">
        <v>11527</v>
      </c>
    </row>
    <row r="3819" spans="1:2">
      <c r="A3819" s="24" t="s">
        <v>11528</v>
      </c>
      <c r="B3819" s="24" t="s">
        <v>11529</v>
      </c>
    </row>
    <row r="3820" spans="1:2">
      <c r="A3820" s="24" t="s">
        <v>11530</v>
      </c>
      <c r="B3820" s="24" t="s">
        <v>11531</v>
      </c>
    </row>
    <row r="3821" spans="1:2">
      <c r="A3821" s="24" t="s">
        <v>11532</v>
      </c>
      <c r="B3821" s="24" t="s">
        <v>11533</v>
      </c>
    </row>
    <row r="3822" spans="1:2">
      <c r="A3822" s="24" t="s">
        <v>11534</v>
      </c>
      <c r="B3822" s="24" t="s">
        <v>11535</v>
      </c>
    </row>
    <row r="3823" spans="1:2">
      <c r="A3823" s="24" t="s">
        <v>11536</v>
      </c>
      <c r="B3823" s="24" t="s">
        <v>11537</v>
      </c>
    </row>
    <row r="3824" spans="1:2">
      <c r="A3824" s="24" t="s">
        <v>11538</v>
      </c>
      <c r="B3824" s="24" t="s">
        <v>11539</v>
      </c>
    </row>
    <row r="3825" spans="1:2">
      <c r="A3825" s="24" t="s">
        <v>11540</v>
      </c>
      <c r="B3825" s="24" t="s">
        <v>11541</v>
      </c>
    </row>
    <row r="3826" spans="1:2">
      <c r="A3826" s="24" t="s">
        <v>11542</v>
      </c>
      <c r="B3826" s="24" t="s">
        <v>11543</v>
      </c>
    </row>
    <row r="3827" spans="1:2">
      <c r="A3827" s="24" t="s">
        <v>11544</v>
      </c>
      <c r="B3827" s="24" t="s">
        <v>11545</v>
      </c>
    </row>
    <row r="3828" spans="1:2">
      <c r="A3828" s="24" t="s">
        <v>11546</v>
      </c>
      <c r="B3828" s="24" t="s">
        <v>10108</v>
      </c>
    </row>
    <row r="3829" spans="1:2">
      <c r="A3829" s="24" t="s">
        <v>11547</v>
      </c>
      <c r="B3829" s="24" t="s">
        <v>6255</v>
      </c>
    </row>
    <row r="3830" spans="1:2">
      <c r="A3830" s="24" t="s">
        <v>11548</v>
      </c>
      <c r="B3830" s="24" t="s">
        <v>11549</v>
      </c>
    </row>
    <row r="3831" spans="1:2">
      <c r="A3831" s="24" t="s">
        <v>11550</v>
      </c>
      <c r="B3831" s="24" t="s">
        <v>11551</v>
      </c>
    </row>
    <row r="3832" spans="1:2">
      <c r="A3832" s="24" t="s">
        <v>11552</v>
      </c>
      <c r="B3832" s="24" t="s">
        <v>11553</v>
      </c>
    </row>
    <row r="3833" spans="1:2">
      <c r="A3833" s="24" t="s">
        <v>11554</v>
      </c>
      <c r="B3833" s="24" t="s">
        <v>11555</v>
      </c>
    </row>
    <row r="3834" spans="1:2">
      <c r="A3834" s="24" t="s">
        <v>11556</v>
      </c>
      <c r="B3834" s="24" t="s">
        <v>11557</v>
      </c>
    </row>
    <row r="3835" spans="1:2">
      <c r="A3835" s="24" t="s">
        <v>11558</v>
      </c>
      <c r="B3835" s="24" t="s">
        <v>11559</v>
      </c>
    </row>
    <row r="3836" spans="1:2">
      <c r="A3836" s="24" t="s">
        <v>11560</v>
      </c>
      <c r="B3836" s="24" t="s">
        <v>11561</v>
      </c>
    </row>
    <row r="3837" spans="1:2">
      <c r="A3837" s="24" t="s">
        <v>11562</v>
      </c>
      <c r="B3837" s="24" t="s">
        <v>11563</v>
      </c>
    </row>
    <row r="3838" spans="1:2">
      <c r="A3838" s="24" t="s">
        <v>11564</v>
      </c>
      <c r="B3838" s="24" t="s">
        <v>11565</v>
      </c>
    </row>
    <row r="3839" spans="1:2">
      <c r="A3839" s="24" t="s">
        <v>11566</v>
      </c>
      <c r="B3839" s="24" t="s">
        <v>11567</v>
      </c>
    </row>
    <row r="3840" spans="1:2">
      <c r="A3840" s="24" t="s">
        <v>11568</v>
      </c>
      <c r="B3840" s="24" t="s">
        <v>11569</v>
      </c>
    </row>
    <row r="3841" spans="1:2">
      <c r="A3841" s="24" t="s">
        <v>11570</v>
      </c>
      <c r="B3841" s="24" t="s">
        <v>11571</v>
      </c>
    </row>
    <row r="3842" spans="1:2">
      <c r="A3842" s="24" t="s">
        <v>11572</v>
      </c>
      <c r="B3842" s="24" t="s">
        <v>8156</v>
      </c>
    </row>
    <row r="3843" spans="1:2">
      <c r="A3843" s="24" t="s">
        <v>11573</v>
      </c>
      <c r="B3843" s="24" t="s">
        <v>11574</v>
      </c>
    </row>
    <row r="3844" spans="1:2">
      <c r="A3844" s="24"/>
      <c r="B3844" s="24"/>
    </row>
    <row r="3845" spans="1:2">
      <c r="A3845" s="24" t="s">
        <v>11575</v>
      </c>
      <c r="B3845" s="24"/>
    </row>
    <row r="3846" spans="1:2">
      <c r="A3846" s="24"/>
      <c r="B3846" s="24"/>
    </row>
    <row r="3847" spans="1:2">
      <c r="A3847" s="24" t="s">
        <v>11576</v>
      </c>
      <c r="B3847" s="24" t="s">
        <v>11577</v>
      </c>
    </row>
    <row r="3848" spans="1:2">
      <c r="A3848" s="24" t="s">
        <v>11578</v>
      </c>
      <c r="B3848" s="24" t="s">
        <v>11579</v>
      </c>
    </row>
    <row r="3849" spans="1:2">
      <c r="A3849" s="24" t="s">
        <v>11580</v>
      </c>
      <c r="B3849" s="24" t="s">
        <v>11581</v>
      </c>
    </row>
    <row r="3850" spans="1:2">
      <c r="A3850" s="24" t="s">
        <v>11582</v>
      </c>
      <c r="B3850" s="24" t="s">
        <v>11583</v>
      </c>
    </row>
    <row r="3851" spans="1:2">
      <c r="A3851" s="24" t="s">
        <v>11584</v>
      </c>
      <c r="B3851" s="24" t="s">
        <v>10940</v>
      </c>
    </row>
    <row r="3852" spans="1:2">
      <c r="A3852" s="24" t="s">
        <v>11585</v>
      </c>
      <c r="B3852" s="24" t="s">
        <v>11586</v>
      </c>
    </row>
    <row r="3853" spans="1:2">
      <c r="A3853" s="24" t="s">
        <v>11587</v>
      </c>
      <c r="B3853" s="24" t="s">
        <v>11588</v>
      </c>
    </row>
    <row r="3854" spans="1:2">
      <c r="A3854" s="24" t="s">
        <v>11589</v>
      </c>
      <c r="B3854" s="24" t="s">
        <v>4602</v>
      </c>
    </row>
    <row r="3855" spans="1:2">
      <c r="A3855" s="24" t="s">
        <v>11590</v>
      </c>
      <c r="B3855" s="24" t="s">
        <v>11591</v>
      </c>
    </row>
    <row r="3856" spans="1:2">
      <c r="A3856" s="24" t="s">
        <v>11592</v>
      </c>
      <c r="B3856" s="24" t="s">
        <v>11593</v>
      </c>
    </row>
    <row r="3857" spans="1:2">
      <c r="A3857" s="24" t="s">
        <v>11594</v>
      </c>
      <c r="B3857" s="24" t="s">
        <v>11595</v>
      </c>
    </row>
    <row r="3858" spans="1:2">
      <c r="A3858" s="24" t="s">
        <v>11596</v>
      </c>
      <c r="B3858" s="24" t="s">
        <v>11597</v>
      </c>
    </row>
    <row r="3859" spans="1:2">
      <c r="A3859" s="24" t="s">
        <v>11598</v>
      </c>
      <c r="B3859" s="24" t="s">
        <v>11599</v>
      </c>
    </row>
    <row r="3860" spans="1:2">
      <c r="A3860" s="24" t="s">
        <v>11600</v>
      </c>
      <c r="B3860" s="24" t="s">
        <v>11601</v>
      </c>
    </row>
    <row r="3861" spans="1:2">
      <c r="A3861" s="24" t="s">
        <v>11602</v>
      </c>
      <c r="B3861" s="24" t="s">
        <v>11603</v>
      </c>
    </row>
    <row r="3862" spans="1:2">
      <c r="A3862" s="24" t="s">
        <v>11604</v>
      </c>
      <c r="B3862" s="24" t="s">
        <v>11605</v>
      </c>
    </row>
    <row r="3863" spans="1:2">
      <c r="A3863" s="24" t="s">
        <v>11606</v>
      </c>
      <c r="B3863" s="24" t="s">
        <v>11607</v>
      </c>
    </row>
    <row r="3864" spans="1:2">
      <c r="A3864" s="24" t="s">
        <v>11608</v>
      </c>
      <c r="B3864" s="24" t="s">
        <v>7034</v>
      </c>
    </row>
    <row r="3865" spans="1:2">
      <c r="A3865" s="24" t="s">
        <v>11609</v>
      </c>
      <c r="B3865" s="24" t="s">
        <v>11610</v>
      </c>
    </row>
    <row r="3866" spans="1:2">
      <c r="A3866" s="24" t="s">
        <v>11611</v>
      </c>
      <c r="B3866" s="24" t="s">
        <v>11612</v>
      </c>
    </row>
    <row r="3867" spans="1:2">
      <c r="A3867" s="24" t="s">
        <v>11613</v>
      </c>
      <c r="B3867" s="24" t="s">
        <v>11614</v>
      </c>
    </row>
    <row r="3868" spans="1:2" ht="63">
      <c r="A3868" s="24" t="s">
        <v>11615</v>
      </c>
      <c r="B3868" s="24" t="s">
        <v>11616</v>
      </c>
    </row>
    <row r="3869" spans="1:2">
      <c r="A3869" s="24" t="s">
        <v>11617</v>
      </c>
      <c r="B3869" s="24" t="s">
        <v>11618</v>
      </c>
    </row>
    <row r="3870" spans="1:2">
      <c r="A3870" s="24" t="s">
        <v>11619</v>
      </c>
      <c r="B3870" s="24" t="s">
        <v>11620</v>
      </c>
    </row>
    <row r="3871" spans="1:2">
      <c r="A3871" s="24" t="s">
        <v>11621</v>
      </c>
      <c r="B3871" s="24" t="s">
        <v>11622</v>
      </c>
    </row>
    <row r="3872" spans="1:2">
      <c r="A3872" s="24" t="s">
        <v>11623</v>
      </c>
      <c r="B3872" s="24" t="s">
        <v>11624</v>
      </c>
    </row>
    <row r="3873" spans="1:2">
      <c r="A3873" s="24" t="s">
        <v>11625</v>
      </c>
      <c r="B3873" s="24" t="s">
        <v>11626</v>
      </c>
    </row>
    <row r="3874" spans="1:2">
      <c r="A3874" s="24" t="s">
        <v>11627</v>
      </c>
      <c r="B3874" s="24" t="s">
        <v>11628</v>
      </c>
    </row>
    <row r="3875" spans="1:2">
      <c r="A3875" s="24" t="s">
        <v>11629</v>
      </c>
      <c r="B3875" s="24" t="s">
        <v>11348</v>
      </c>
    </row>
    <row r="3876" spans="1:2">
      <c r="A3876" s="24" t="s">
        <v>11630</v>
      </c>
      <c r="B3876" s="24" t="s">
        <v>11631</v>
      </c>
    </row>
    <row r="3877" spans="1:2">
      <c r="A3877" s="24" t="s">
        <v>11632</v>
      </c>
      <c r="B3877" s="24" t="s">
        <v>11633</v>
      </c>
    </row>
    <row r="3878" spans="1:2">
      <c r="A3878" s="24" t="s">
        <v>11634</v>
      </c>
      <c r="B3878" s="24" t="s">
        <v>11635</v>
      </c>
    </row>
    <row r="3879" spans="1:2">
      <c r="A3879" s="24" t="s">
        <v>11636</v>
      </c>
      <c r="B3879" s="24" t="s">
        <v>11637</v>
      </c>
    </row>
    <row r="3880" spans="1:2">
      <c r="A3880" s="24" t="s">
        <v>11638</v>
      </c>
      <c r="B3880" s="24" t="s">
        <v>11639</v>
      </c>
    </row>
    <row r="3881" spans="1:2">
      <c r="A3881" s="24" t="s">
        <v>11640</v>
      </c>
      <c r="B3881" s="24" t="s">
        <v>11641</v>
      </c>
    </row>
    <row r="3882" spans="1:2">
      <c r="A3882" s="24" t="s">
        <v>11642</v>
      </c>
      <c r="B3882" s="24" t="s">
        <v>11643</v>
      </c>
    </row>
    <row r="3883" spans="1:2">
      <c r="A3883" s="24" t="s">
        <v>11644</v>
      </c>
      <c r="B3883" s="24" t="s">
        <v>11645</v>
      </c>
    </row>
    <row r="3884" spans="1:2">
      <c r="A3884" s="24" t="s">
        <v>11646</v>
      </c>
      <c r="B3884" s="24" t="s">
        <v>11647</v>
      </c>
    </row>
    <row r="3885" spans="1:2">
      <c r="A3885" s="24" t="s">
        <v>11648</v>
      </c>
      <c r="B3885" s="24" t="s">
        <v>11649</v>
      </c>
    </row>
    <row r="3886" spans="1:2">
      <c r="A3886" s="24" t="s">
        <v>11650</v>
      </c>
      <c r="B3886" s="24" t="s">
        <v>11651</v>
      </c>
    </row>
    <row r="3887" spans="1:2">
      <c r="A3887" s="24" t="s">
        <v>11652</v>
      </c>
      <c r="B3887" s="24" t="s">
        <v>11653</v>
      </c>
    </row>
    <row r="3888" spans="1:2">
      <c r="A3888" s="24" t="s">
        <v>11654</v>
      </c>
      <c r="B3888" s="24" t="s">
        <v>11655</v>
      </c>
    </row>
    <row r="3889" spans="1:2">
      <c r="A3889" s="24" t="s">
        <v>11656</v>
      </c>
      <c r="B3889" s="24" t="s">
        <v>11657</v>
      </c>
    </row>
    <row r="3890" spans="1:2">
      <c r="A3890" s="24" t="s">
        <v>11658</v>
      </c>
      <c r="B3890" s="24" t="s">
        <v>11659</v>
      </c>
    </row>
    <row r="3891" spans="1:2">
      <c r="A3891" s="24" t="s">
        <v>11660</v>
      </c>
      <c r="B3891" s="24" t="s">
        <v>10272</v>
      </c>
    </row>
    <row r="3892" spans="1:2">
      <c r="A3892" s="24" t="s">
        <v>11661</v>
      </c>
      <c r="B3892" s="24" t="s">
        <v>7385</v>
      </c>
    </row>
    <row r="3893" spans="1:2">
      <c r="A3893" s="24" t="s">
        <v>11662</v>
      </c>
      <c r="B3893" s="24" t="s">
        <v>11663</v>
      </c>
    </row>
    <row r="3894" spans="1:2">
      <c r="A3894" s="24" t="s">
        <v>11664</v>
      </c>
      <c r="B3894" s="24" t="s">
        <v>11665</v>
      </c>
    </row>
    <row r="3895" spans="1:2">
      <c r="A3895" s="24" t="s">
        <v>11666</v>
      </c>
      <c r="B3895" s="24" t="s">
        <v>5045</v>
      </c>
    </row>
    <row r="3896" spans="1:2">
      <c r="A3896" s="24" t="s">
        <v>11667</v>
      </c>
      <c r="B3896" s="24" t="s">
        <v>11668</v>
      </c>
    </row>
    <row r="3897" spans="1:2">
      <c r="A3897" s="24" t="s">
        <v>11669</v>
      </c>
      <c r="B3897" s="24" t="s">
        <v>6639</v>
      </c>
    </row>
    <row r="3898" spans="1:2">
      <c r="A3898" s="24" t="s">
        <v>11670</v>
      </c>
      <c r="B3898" s="24" t="s">
        <v>11671</v>
      </c>
    </row>
    <row r="3899" spans="1:2">
      <c r="A3899" s="24" t="s">
        <v>11672</v>
      </c>
      <c r="B3899" s="24" t="s">
        <v>11673</v>
      </c>
    </row>
    <row r="3900" spans="1:2">
      <c r="A3900" s="24" t="s">
        <v>11674</v>
      </c>
      <c r="B3900" s="24" t="s">
        <v>11675</v>
      </c>
    </row>
    <row r="3901" spans="1:2">
      <c r="A3901" s="24" t="s">
        <v>11676</v>
      </c>
      <c r="B3901" s="24" t="s">
        <v>11677</v>
      </c>
    </row>
    <row r="3902" spans="1:2">
      <c r="A3902" s="24" t="s">
        <v>11678</v>
      </c>
      <c r="B3902" s="24" t="s">
        <v>11679</v>
      </c>
    </row>
    <row r="3903" spans="1:2">
      <c r="A3903" s="24" t="s">
        <v>11680</v>
      </c>
      <c r="B3903" s="24" t="s">
        <v>11681</v>
      </c>
    </row>
    <row r="3904" spans="1:2">
      <c r="A3904" s="24" t="s">
        <v>11682</v>
      </c>
      <c r="B3904" s="24" t="s">
        <v>11683</v>
      </c>
    </row>
    <row r="3905" spans="1:2">
      <c r="A3905" s="24" t="s">
        <v>11684</v>
      </c>
      <c r="B3905" s="24" t="s">
        <v>11685</v>
      </c>
    </row>
    <row r="3906" spans="1:2">
      <c r="A3906" s="24" t="s">
        <v>11686</v>
      </c>
      <c r="B3906" s="24" t="s">
        <v>11687</v>
      </c>
    </row>
    <row r="3907" spans="1:2">
      <c r="A3907" s="24" t="s">
        <v>11688</v>
      </c>
      <c r="B3907" s="24" t="s">
        <v>11689</v>
      </c>
    </row>
    <row r="3908" spans="1:2">
      <c r="A3908" s="24" t="s">
        <v>11690</v>
      </c>
      <c r="B3908" s="24" t="s">
        <v>11691</v>
      </c>
    </row>
    <row r="3909" spans="1:2">
      <c r="A3909" s="24" t="s">
        <v>11692</v>
      </c>
      <c r="B3909" s="24" t="s">
        <v>11693</v>
      </c>
    </row>
    <row r="3910" spans="1:2">
      <c r="A3910" s="24" t="s">
        <v>11694</v>
      </c>
      <c r="B3910" s="24" t="s">
        <v>11695</v>
      </c>
    </row>
    <row r="3911" spans="1:2">
      <c r="A3911" s="24" t="s">
        <v>11696</v>
      </c>
      <c r="B3911" s="24" t="s">
        <v>11697</v>
      </c>
    </row>
    <row r="3912" spans="1:2">
      <c r="A3912" s="24" t="s">
        <v>11698</v>
      </c>
      <c r="B3912" s="24" t="s">
        <v>10534</v>
      </c>
    </row>
    <row r="3913" spans="1:2">
      <c r="A3913" s="24" t="s">
        <v>11699</v>
      </c>
      <c r="B3913" s="24" t="s">
        <v>11643</v>
      </c>
    </row>
    <row r="3914" spans="1:2">
      <c r="A3914" s="24" t="s">
        <v>11700</v>
      </c>
      <c r="B3914" s="24" t="s">
        <v>11701</v>
      </c>
    </row>
    <row r="3915" spans="1:2">
      <c r="A3915" s="24" t="s">
        <v>11702</v>
      </c>
      <c r="B3915" s="24" t="s">
        <v>11703</v>
      </c>
    </row>
    <row r="3916" spans="1:2">
      <c r="A3916" s="24" t="s">
        <v>11704</v>
      </c>
      <c r="B3916" s="24" t="s">
        <v>11705</v>
      </c>
    </row>
    <row r="3917" spans="1:2">
      <c r="A3917" s="24" t="s">
        <v>11706</v>
      </c>
      <c r="B3917" s="24" t="s">
        <v>11707</v>
      </c>
    </row>
    <row r="3918" spans="1:2">
      <c r="A3918" s="24" t="s">
        <v>11708</v>
      </c>
      <c r="B3918" s="24" t="s">
        <v>10468</v>
      </c>
    </row>
    <row r="3919" spans="1:2">
      <c r="A3919" s="24" t="s">
        <v>11709</v>
      </c>
      <c r="B3919" s="24" t="s">
        <v>11710</v>
      </c>
    </row>
    <row r="3920" spans="1:2">
      <c r="A3920" s="24" t="s">
        <v>11711</v>
      </c>
      <c r="B3920" s="24" t="s">
        <v>11712</v>
      </c>
    </row>
    <row r="3921" spans="1:2">
      <c r="A3921" s="24" t="s">
        <v>11713</v>
      </c>
      <c r="B3921" s="24" t="s">
        <v>11714</v>
      </c>
    </row>
    <row r="3922" spans="1:2">
      <c r="A3922" s="24" t="s">
        <v>11715</v>
      </c>
      <c r="B3922" s="24" t="s">
        <v>11716</v>
      </c>
    </row>
    <row r="3923" spans="1:2">
      <c r="A3923" s="24" t="s">
        <v>11717</v>
      </c>
      <c r="B3923" s="24" t="s">
        <v>11718</v>
      </c>
    </row>
    <row r="3924" spans="1:2">
      <c r="A3924" s="24" t="s">
        <v>11719</v>
      </c>
      <c r="B3924" s="24" t="s">
        <v>8797</v>
      </c>
    </row>
    <row r="3925" spans="1:2">
      <c r="A3925" s="24" t="s">
        <v>11720</v>
      </c>
      <c r="B3925" s="24" t="s">
        <v>11721</v>
      </c>
    </row>
    <row r="3926" spans="1:2">
      <c r="A3926" s="24" t="s">
        <v>11722</v>
      </c>
      <c r="B3926" s="24" t="s">
        <v>11723</v>
      </c>
    </row>
    <row r="3927" spans="1:2">
      <c r="A3927" s="24" t="s">
        <v>11724</v>
      </c>
      <c r="B3927" s="24" t="s">
        <v>11725</v>
      </c>
    </row>
    <row r="3928" spans="1:2">
      <c r="A3928" s="24" t="s">
        <v>11726</v>
      </c>
      <c r="B3928" s="24" t="s">
        <v>11727</v>
      </c>
    </row>
    <row r="3929" spans="1:2">
      <c r="A3929" s="24" t="s">
        <v>11728</v>
      </c>
      <c r="B3929" s="24" t="s">
        <v>9358</v>
      </c>
    </row>
    <row r="3930" spans="1:2">
      <c r="A3930" s="24" t="s">
        <v>11729</v>
      </c>
      <c r="B3930" s="24" t="s">
        <v>11643</v>
      </c>
    </row>
    <row r="3931" spans="1:2">
      <c r="A3931" s="24" t="s">
        <v>11730</v>
      </c>
      <c r="B3931" s="24" t="s">
        <v>9802</v>
      </c>
    </row>
    <row r="3932" spans="1:2" ht="31.5">
      <c r="A3932" s="24" t="s">
        <v>11731</v>
      </c>
      <c r="B3932" s="24" t="s">
        <v>11732</v>
      </c>
    </row>
    <row r="3933" spans="1:2">
      <c r="A3933" s="24" t="s">
        <v>11733</v>
      </c>
      <c r="B3933" s="24" t="s">
        <v>11734</v>
      </c>
    </row>
    <row r="3934" spans="1:2">
      <c r="A3934" s="24" t="s">
        <v>11735</v>
      </c>
      <c r="B3934" s="24" t="s">
        <v>11736</v>
      </c>
    </row>
    <row r="3935" spans="1:2">
      <c r="A3935" s="24" t="s">
        <v>11737</v>
      </c>
      <c r="B3935" s="24" t="s">
        <v>11738</v>
      </c>
    </row>
    <row r="3936" spans="1:2">
      <c r="A3936" s="24" t="s">
        <v>11739</v>
      </c>
      <c r="B3936" s="24" t="s">
        <v>11740</v>
      </c>
    </row>
    <row r="3937" spans="1:2">
      <c r="A3937" s="24" t="s">
        <v>11741</v>
      </c>
      <c r="B3937" s="24" t="s">
        <v>11663</v>
      </c>
    </row>
    <row r="3938" spans="1:2">
      <c r="A3938" s="24" t="s">
        <v>11742</v>
      </c>
      <c r="B3938" s="24" t="s">
        <v>8685</v>
      </c>
    </row>
    <row r="3939" spans="1:2">
      <c r="A3939" s="24" t="s">
        <v>11743</v>
      </c>
      <c r="B3939" s="24" t="s">
        <v>11744</v>
      </c>
    </row>
    <row r="3940" spans="1:2">
      <c r="A3940" s="24" t="s">
        <v>11745</v>
      </c>
      <c r="B3940" s="24" t="s">
        <v>11412</v>
      </c>
    </row>
    <row r="3941" spans="1:2">
      <c r="A3941" s="24" t="s">
        <v>11746</v>
      </c>
      <c r="B3941" s="24" t="s">
        <v>11747</v>
      </c>
    </row>
    <row r="3942" spans="1:2">
      <c r="A3942" s="24" t="s">
        <v>11748</v>
      </c>
      <c r="B3942" s="24" t="s">
        <v>11749</v>
      </c>
    </row>
    <row r="3943" spans="1:2">
      <c r="A3943" s="24" t="s">
        <v>11750</v>
      </c>
      <c r="B3943" s="24" t="s">
        <v>11751</v>
      </c>
    </row>
    <row r="3944" spans="1:2">
      <c r="A3944" s="24" t="s">
        <v>11752</v>
      </c>
      <c r="B3944" s="24" t="s">
        <v>11753</v>
      </c>
    </row>
    <row r="3945" spans="1:2">
      <c r="A3945" s="24" t="s">
        <v>11754</v>
      </c>
      <c r="B3945" s="24" t="s">
        <v>11755</v>
      </c>
    </row>
    <row r="3946" spans="1:2">
      <c r="A3946" s="24" t="s">
        <v>11756</v>
      </c>
      <c r="B3946" s="24" t="s">
        <v>11757</v>
      </c>
    </row>
    <row r="3947" spans="1:2">
      <c r="A3947" s="24" t="s">
        <v>11758</v>
      </c>
      <c r="B3947" s="24" t="s">
        <v>7450</v>
      </c>
    </row>
    <row r="3948" spans="1:2">
      <c r="A3948" s="24" t="s">
        <v>11759</v>
      </c>
      <c r="B3948" s="24" t="s">
        <v>5957</v>
      </c>
    </row>
    <row r="3949" spans="1:2">
      <c r="A3949" s="24" t="s">
        <v>11760</v>
      </c>
      <c r="B3949" s="24" t="s">
        <v>11761</v>
      </c>
    </row>
    <row r="3950" spans="1:2">
      <c r="A3950" s="24" t="s">
        <v>11762</v>
      </c>
      <c r="B3950" s="24" t="s">
        <v>11763</v>
      </c>
    </row>
    <row r="3951" spans="1:2">
      <c r="A3951" s="24" t="s">
        <v>11764</v>
      </c>
      <c r="B3951" s="24" t="s">
        <v>4610</v>
      </c>
    </row>
    <row r="3952" spans="1:2">
      <c r="A3952" s="24" t="s">
        <v>11765</v>
      </c>
      <c r="B3952" s="24" t="s">
        <v>8376</v>
      </c>
    </row>
    <row r="3953" spans="1:2">
      <c r="A3953" s="24" t="s">
        <v>11766</v>
      </c>
      <c r="B3953" s="24" t="s">
        <v>10056</v>
      </c>
    </row>
    <row r="3954" spans="1:2">
      <c r="A3954" s="24" t="s">
        <v>11767</v>
      </c>
      <c r="B3954" s="24" t="s">
        <v>11768</v>
      </c>
    </row>
    <row r="3955" spans="1:2">
      <c r="A3955" s="24" t="s">
        <v>11769</v>
      </c>
      <c r="B3955" s="24" t="s">
        <v>11770</v>
      </c>
    </row>
    <row r="3956" spans="1:2">
      <c r="A3956" s="24" t="s">
        <v>11771</v>
      </c>
      <c r="B3956" s="24" t="s">
        <v>11772</v>
      </c>
    </row>
    <row r="3957" spans="1:2">
      <c r="A3957" s="24" t="s">
        <v>11773</v>
      </c>
      <c r="B3957" s="24" t="s">
        <v>11774</v>
      </c>
    </row>
    <row r="3958" spans="1:2">
      <c r="A3958" s="24" t="s">
        <v>11775</v>
      </c>
      <c r="B3958" s="24" t="s">
        <v>8605</v>
      </c>
    </row>
    <row r="3959" spans="1:2">
      <c r="A3959" s="24" t="s">
        <v>11776</v>
      </c>
      <c r="B3959" s="24" t="s">
        <v>11777</v>
      </c>
    </row>
    <row r="3960" spans="1:2">
      <c r="A3960" s="24" t="s">
        <v>11778</v>
      </c>
      <c r="B3960" s="24" t="s">
        <v>11779</v>
      </c>
    </row>
    <row r="3961" spans="1:2">
      <c r="A3961" s="24" t="s">
        <v>11780</v>
      </c>
      <c r="B3961" s="24" t="s">
        <v>11781</v>
      </c>
    </row>
    <row r="3962" spans="1:2">
      <c r="A3962" s="24" t="s">
        <v>11782</v>
      </c>
      <c r="B3962" s="24" t="s">
        <v>10505</v>
      </c>
    </row>
    <row r="3963" spans="1:2">
      <c r="A3963" s="24" t="s">
        <v>11783</v>
      </c>
      <c r="B3963" s="24" t="s">
        <v>11784</v>
      </c>
    </row>
    <row r="3964" spans="1:2">
      <c r="A3964" s="24" t="s">
        <v>11785</v>
      </c>
      <c r="B3964" s="24" t="s">
        <v>11786</v>
      </c>
    </row>
    <row r="3965" spans="1:2">
      <c r="A3965" s="24" t="s">
        <v>11787</v>
      </c>
      <c r="B3965" s="24" t="s">
        <v>11788</v>
      </c>
    </row>
    <row r="3966" spans="1:2">
      <c r="A3966" s="24" t="s">
        <v>11789</v>
      </c>
      <c r="B3966" s="24" t="s">
        <v>11790</v>
      </c>
    </row>
    <row r="3967" spans="1:2">
      <c r="A3967" s="24" t="s">
        <v>11791</v>
      </c>
      <c r="B3967" s="24" t="s">
        <v>11792</v>
      </c>
    </row>
    <row r="3968" spans="1:2">
      <c r="A3968" s="24" t="s">
        <v>11793</v>
      </c>
      <c r="B3968" s="24" t="s">
        <v>11555</v>
      </c>
    </row>
    <row r="3969" spans="1:2">
      <c r="A3969" s="24" t="s">
        <v>11794</v>
      </c>
      <c r="B3969" s="24" t="s">
        <v>5991</v>
      </c>
    </row>
    <row r="3970" spans="1:2">
      <c r="A3970" s="24" t="s">
        <v>11795</v>
      </c>
      <c r="B3970" s="24" t="s">
        <v>11066</v>
      </c>
    </row>
    <row r="3971" spans="1:2">
      <c r="A3971" s="24" t="s">
        <v>11796</v>
      </c>
      <c r="B3971" s="24" t="s">
        <v>6545</v>
      </c>
    </row>
    <row r="3972" spans="1:2">
      <c r="A3972" s="24" t="s">
        <v>11797</v>
      </c>
      <c r="B3972" s="24" t="s">
        <v>11798</v>
      </c>
    </row>
    <row r="3973" spans="1:2">
      <c r="A3973" s="24" t="s">
        <v>11799</v>
      </c>
      <c r="B3973" s="24" t="s">
        <v>11800</v>
      </c>
    </row>
    <row r="3974" spans="1:2">
      <c r="A3974" s="24" t="s">
        <v>11801</v>
      </c>
      <c r="B3974" s="24" t="s">
        <v>11802</v>
      </c>
    </row>
    <row r="3975" spans="1:2">
      <c r="A3975" s="24" t="s">
        <v>11803</v>
      </c>
      <c r="B3975" s="24" t="s">
        <v>11804</v>
      </c>
    </row>
    <row r="3976" spans="1:2">
      <c r="A3976" s="24" t="s">
        <v>11805</v>
      </c>
      <c r="B3976" s="24" t="s">
        <v>11806</v>
      </c>
    </row>
    <row r="3977" spans="1:2">
      <c r="A3977" s="24" t="s">
        <v>11807</v>
      </c>
      <c r="B3977" s="24" t="s">
        <v>11808</v>
      </c>
    </row>
    <row r="3978" spans="1:2">
      <c r="A3978" s="24" t="s">
        <v>11809</v>
      </c>
      <c r="B3978" s="24" t="s">
        <v>11810</v>
      </c>
    </row>
    <row r="3979" spans="1:2">
      <c r="A3979" s="24" t="s">
        <v>11811</v>
      </c>
      <c r="B3979" s="24" t="s">
        <v>11812</v>
      </c>
    </row>
    <row r="3980" spans="1:2">
      <c r="A3980" s="24" t="s">
        <v>11813</v>
      </c>
      <c r="B3980" s="24" t="s">
        <v>6358</v>
      </c>
    </row>
    <row r="3981" spans="1:2">
      <c r="A3981" s="24" t="s">
        <v>11814</v>
      </c>
      <c r="B3981" s="24" t="s">
        <v>11815</v>
      </c>
    </row>
    <row r="3982" spans="1:2">
      <c r="A3982" s="24" t="s">
        <v>11816</v>
      </c>
      <c r="B3982" s="24" t="s">
        <v>11817</v>
      </c>
    </row>
    <row r="3983" spans="1:2">
      <c r="A3983" s="24" t="s">
        <v>11818</v>
      </c>
      <c r="B3983" s="24" t="s">
        <v>11819</v>
      </c>
    </row>
    <row r="3984" spans="1:2">
      <c r="A3984" s="24" t="s">
        <v>11820</v>
      </c>
      <c r="B3984" s="24" t="s">
        <v>11821</v>
      </c>
    </row>
    <row r="3985" spans="1:2">
      <c r="A3985" s="24" t="s">
        <v>11822</v>
      </c>
      <c r="B3985" s="24" t="s">
        <v>8008</v>
      </c>
    </row>
    <row r="3986" spans="1:2">
      <c r="A3986" s="24" t="s">
        <v>11823</v>
      </c>
      <c r="B3986" s="24" t="s">
        <v>11824</v>
      </c>
    </row>
    <row r="3987" spans="1:2">
      <c r="A3987" s="24" t="s">
        <v>11825</v>
      </c>
      <c r="B3987" s="24" t="s">
        <v>11826</v>
      </c>
    </row>
    <row r="3988" spans="1:2">
      <c r="A3988" s="24" t="s">
        <v>11827</v>
      </c>
      <c r="B3988" s="24" t="s">
        <v>6398</v>
      </c>
    </row>
    <row r="3989" spans="1:2">
      <c r="A3989" s="24" t="s">
        <v>11828</v>
      </c>
      <c r="B3989" s="24" t="s">
        <v>11829</v>
      </c>
    </row>
    <row r="3990" spans="1:2">
      <c r="A3990" s="24" t="s">
        <v>11830</v>
      </c>
      <c r="B3990" s="24" t="s">
        <v>11831</v>
      </c>
    </row>
    <row r="3991" spans="1:2">
      <c r="A3991" s="24" t="s">
        <v>11832</v>
      </c>
      <c r="B3991" s="24" t="s">
        <v>11833</v>
      </c>
    </row>
    <row r="3992" spans="1:2">
      <c r="A3992" s="24" t="s">
        <v>11834</v>
      </c>
      <c r="B3992" s="24" t="s">
        <v>11835</v>
      </c>
    </row>
    <row r="3993" spans="1:2">
      <c r="A3993" s="24" t="s">
        <v>11836</v>
      </c>
      <c r="B3993" s="24" t="s">
        <v>11837</v>
      </c>
    </row>
    <row r="3994" spans="1:2">
      <c r="A3994" s="24" t="s">
        <v>11838</v>
      </c>
      <c r="B3994" s="24" t="s">
        <v>11839</v>
      </c>
    </row>
    <row r="3995" spans="1:2">
      <c r="A3995" s="24" t="s">
        <v>11840</v>
      </c>
      <c r="B3995" s="24" t="s">
        <v>11841</v>
      </c>
    </row>
    <row r="3996" spans="1:2">
      <c r="A3996" s="24" t="s">
        <v>11842</v>
      </c>
      <c r="B3996" s="24" t="s">
        <v>10212</v>
      </c>
    </row>
    <row r="3997" spans="1:2">
      <c r="A3997" s="24" t="s">
        <v>11843</v>
      </c>
      <c r="B3997" s="24" t="s">
        <v>11844</v>
      </c>
    </row>
    <row r="3998" spans="1:2">
      <c r="A3998" s="24" t="s">
        <v>11845</v>
      </c>
      <c r="B3998" s="24" t="s">
        <v>11846</v>
      </c>
    </row>
    <row r="3999" spans="1:2">
      <c r="A3999" s="24" t="s">
        <v>11847</v>
      </c>
      <c r="B3999" s="24" t="s">
        <v>11848</v>
      </c>
    </row>
    <row r="4000" spans="1:2">
      <c r="A4000" s="24" t="s">
        <v>11849</v>
      </c>
      <c r="B4000" s="24" t="s">
        <v>11850</v>
      </c>
    </row>
    <row r="4001" spans="1:2">
      <c r="A4001" s="24" t="s">
        <v>11851</v>
      </c>
      <c r="B4001" s="24" t="s">
        <v>11852</v>
      </c>
    </row>
    <row r="4002" spans="1:2">
      <c r="A4002" s="24" t="s">
        <v>11853</v>
      </c>
      <c r="B4002" s="24" t="s">
        <v>10788</v>
      </c>
    </row>
    <row r="4003" spans="1:2">
      <c r="A4003" s="24" t="s">
        <v>11854</v>
      </c>
      <c r="B4003" s="24" t="s">
        <v>11123</v>
      </c>
    </row>
    <row r="4004" spans="1:2">
      <c r="A4004" s="24" t="s">
        <v>11855</v>
      </c>
      <c r="B4004" s="24" t="s">
        <v>11856</v>
      </c>
    </row>
    <row r="4005" spans="1:2">
      <c r="A4005" s="24" t="s">
        <v>11857</v>
      </c>
      <c r="B4005" s="24" t="s">
        <v>11858</v>
      </c>
    </row>
    <row r="4006" spans="1:2">
      <c r="A4006" s="24" t="s">
        <v>11859</v>
      </c>
      <c r="B4006" s="24" t="s">
        <v>11860</v>
      </c>
    </row>
    <row r="4007" spans="1:2">
      <c r="A4007" s="24" t="s">
        <v>11861</v>
      </c>
      <c r="B4007" s="24" t="s">
        <v>11862</v>
      </c>
    </row>
    <row r="4008" spans="1:2">
      <c r="A4008" s="24" t="s">
        <v>11863</v>
      </c>
      <c r="B4008" s="24" t="s">
        <v>11864</v>
      </c>
    </row>
    <row r="4009" spans="1:2">
      <c r="A4009" s="24" t="s">
        <v>11865</v>
      </c>
      <c r="B4009" s="24" t="s">
        <v>11866</v>
      </c>
    </row>
    <row r="4010" spans="1:2">
      <c r="A4010" s="24" t="s">
        <v>11867</v>
      </c>
      <c r="B4010" s="24" t="s">
        <v>11868</v>
      </c>
    </row>
    <row r="4011" spans="1:2">
      <c r="A4011" s="24" t="s">
        <v>11869</v>
      </c>
      <c r="B4011" s="24" t="s">
        <v>11870</v>
      </c>
    </row>
    <row r="4012" spans="1:2">
      <c r="A4012" s="24" t="s">
        <v>11871</v>
      </c>
      <c r="B4012" s="24" t="s">
        <v>4807</v>
      </c>
    </row>
    <row r="4013" spans="1:2">
      <c r="A4013" s="24" t="s">
        <v>11872</v>
      </c>
      <c r="B4013" s="24" t="s">
        <v>11873</v>
      </c>
    </row>
    <row r="4014" spans="1:2">
      <c r="A4014" s="24" t="s">
        <v>11874</v>
      </c>
      <c r="B4014" s="24" t="s">
        <v>11875</v>
      </c>
    </row>
    <row r="4015" spans="1:2">
      <c r="A4015" s="24" t="s">
        <v>11876</v>
      </c>
      <c r="B4015" s="24" t="s">
        <v>8001</v>
      </c>
    </row>
    <row r="4016" spans="1:2">
      <c r="A4016" s="24" t="s">
        <v>11877</v>
      </c>
      <c r="B4016" s="24" t="s">
        <v>11878</v>
      </c>
    </row>
    <row r="4017" spans="1:2">
      <c r="A4017" s="24" t="s">
        <v>11879</v>
      </c>
      <c r="B4017" s="24" t="s">
        <v>11880</v>
      </c>
    </row>
    <row r="4018" spans="1:2">
      <c r="A4018" s="24" t="s">
        <v>11881</v>
      </c>
      <c r="B4018" s="24" t="s">
        <v>10493</v>
      </c>
    </row>
    <row r="4019" spans="1:2">
      <c r="A4019" s="24" t="s">
        <v>11882</v>
      </c>
      <c r="B4019" s="24" t="s">
        <v>11883</v>
      </c>
    </row>
    <row r="4020" spans="1:2">
      <c r="A4020" s="24" t="s">
        <v>11884</v>
      </c>
      <c r="B4020" s="24" t="s">
        <v>11885</v>
      </c>
    </row>
    <row r="4021" spans="1:2">
      <c r="A4021" s="24" t="s">
        <v>11886</v>
      </c>
      <c r="B4021" s="24" t="s">
        <v>11887</v>
      </c>
    </row>
    <row r="4022" spans="1:2">
      <c r="A4022" s="24" t="s">
        <v>11888</v>
      </c>
      <c r="B4022" s="24" t="s">
        <v>11889</v>
      </c>
    </row>
    <row r="4023" spans="1:2">
      <c r="A4023" s="24" t="s">
        <v>11890</v>
      </c>
      <c r="B4023" s="24" t="s">
        <v>11891</v>
      </c>
    </row>
    <row r="4024" spans="1:2">
      <c r="A4024" s="24" t="s">
        <v>11892</v>
      </c>
      <c r="B4024" s="24" t="s">
        <v>8639</v>
      </c>
    </row>
    <row r="4025" spans="1:2">
      <c r="A4025" s="24" t="s">
        <v>11893</v>
      </c>
      <c r="B4025" s="24" t="s">
        <v>11894</v>
      </c>
    </row>
    <row r="4026" spans="1:2">
      <c r="A4026" s="24" t="s">
        <v>11895</v>
      </c>
      <c r="B4026" s="24" t="s">
        <v>10450</v>
      </c>
    </row>
    <row r="4027" spans="1:2">
      <c r="A4027" s="24" t="s">
        <v>11896</v>
      </c>
      <c r="B4027" s="24" t="s">
        <v>11897</v>
      </c>
    </row>
    <row r="4028" spans="1:2">
      <c r="A4028" s="24" t="s">
        <v>11898</v>
      </c>
      <c r="B4028" s="24" t="s">
        <v>11261</v>
      </c>
    </row>
    <row r="4029" spans="1:2">
      <c r="A4029" s="24" t="s">
        <v>11899</v>
      </c>
      <c r="B4029" s="24" t="s">
        <v>11900</v>
      </c>
    </row>
    <row r="4030" spans="1:2">
      <c r="A4030" s="24" t="s">
        <v>11901</v>
      </c>
      <c r="B4030" s="24" t="s">
        <v>11902</v>
      </c>
    </row>
    <row r="4031" spans="1:2">
      <c r="A4031" s="24" t="s">
        <v>11903</v>
      </c>
      <c r="B4031" s="24" t="s">
        <v>11904</v>
      </c>
    </row>
    <row r="4032" spans="1:2">
      <c r="A4032" s="24" t="s">
        <v>11905</v>
      </c>
      <c r="B4032" s="24" t="s">
        <v>9747</v>
      </c>
    </row>
    <row r="4033" spans="1:2">
      <c r="A4033" s="24" t="s">
        <v>11906</v>
      </c>
      <c r="B4033" s="24" t="s">
        <v>11907</v>
      </c>
    </row>
    <row r="4034" spans="1:2">
      <c r="A4034" s="24" t="s">
        <v>11908</v>
      </c>
      <c r="B4034" s="24" t="s">
        <v>11909</v>
      </c>
    </row>
    <row r="4035" spans="1:2">
      <c r="A4035" s="24" t="s">
        <v>11910</v>
      </c>
      <c r="B4035" s="24" t="s">
        <v>11911</v>
      </c>
    </row>
    <row r="4036" spans="1:2">
      <c r="A4036" s="24" t="s">
        <v>11912</v>
      </c>
      <c r="B4036" s="24" t="s">
        <v>11913</v>
      </c>
    </row>
    <row r="4037" spans="1:2">
      <c r="A4037" s="24" t="s">
        <v>11914</v>
      </c>
      <c r="B4037" s="24" t="s">
        <v>11915</v>
      </c>
    </row>
    <row r="4038" spans="1:2">
      <c r="A4038" s="24" t="s">
        <v>11916</v>
      </c>
      <c r="B4038" s="24" t="s">
        <v>11917</v>
      </c>
    </row>
    <row r="4039" spans="1:2">
      <c r="A4039" s="24" t="s">
        <v>11918</v>
      </c>
      <c r="B4039" s="24" t="s">
        <v>11919</v>
      </c>
    </row>
    <row r="4040" spans="1:2">
      <c r="A4040" s="24" t="s">
        <v>11920</v>
      </c>
      <c r="B4040" s="24" t="s">
        <v>8374</v>
      </c>
    </row>
    <row r="4041" spans="1:2">
      <c r="A4041" s="24" t="s">
        <v>11921</v>
      </c>
      <c r="B4041" s="24" t="s">
        <v>11922</v>
      </c>
    </row>
    <row r="4042" spans="1:2">
      <c r="A4042" s="24" t="s">
        <v>11923</v>
      </c>
      <c r="B4042" s="24" t="s">
        <v>11924</v>
      </c>
    </row>
    <row r="4043" spans="1:2">
      <c r="A4043" s="24" t="s">
        <v>11925</v>
      </c>
      <c r="B4043" s="24" t="s">
        <v>11926</v>
      </c>
    </row>
    <row r="4044" spans="1:2">
      <c r="A4044" s="24" t="s">
        <v>11927</v>
      </c>
      <c r="B4044" s="24" t="s">
        <v>11928</v>
      </c>
    </row>
    <row r="4045" spans="1:2">
      <c r="A4045" s="24" t="s">
        <v>11929</v>
      </c>
      <c r="B4045" s="24" t="s">
        <v>11930</v>
      </c>
    </row>
    <row r="4046" spans="1:2">
      <c r="A4046" s="24" t="s">
        <v>11931</v>
      </c>
      <c r="B4046" s="24" t="s">
        <v>11932</v>
      </c>
    </row>
    <row r="4047" spans="1:2">
      <c r="A4047" s="24" t="s">
        <v>11933</v>
      </c>
      <c r="B4047" s="24" t="s">
        <v>11934</v>
      </c>
    </row>
    <row r="4048" spans="1:2">
      <c r="A4048" s="24" t="s">
        <v>11935</v>
      </c>
      <c r="B4048" s="24" t="s">
        <v>5156</v>
      </c>
    </row>
    <row r="4049" spans="1:2">
      <c r="A4049" s="24" t="s">
        <v>11936</v>
      </c>
      <c r="B4049" s="24" t="s">
        <v>11937</v>
      </c>
    </row>
    <row r="4050" spans="1:2">
      <c r="A4050" s="24" t="s">
        <v>11938</v>
      </c>
      <c r="B4050" s="24" t="s">
        <v>11939</v>
      </c>
    </row>
    <row r="4051" spans="1:2">
      <c r="A4051" s="24" t="s">
        <v>11940</v>
      </c>
      <c r="B4051" s="24" t="s">
        <v>11941</v>
      </c>
    </row>
    <row r="4052" spans="1:2">
      <c r="A4052" s="24" t="s">
        <v>11942</v>
      </c>
      <c r="B4052" s="24" t="s">
        <v>11943</v>
      </c>
    </row>
    <row r="4053" spans="1:2">
      <c r="A4053" s="24" t="s">
        <v>11944</v>
      </c>
      <c r="B4053" s="24" t="s">
        <v>11945</v>
      </c>
    </row>
    <row r="4054" spans="1:2">
      <c r="A4054" s="24" t="s">
        <v>11946</v>
      </c>
      <c r="B4054" s="24" t="s">
        <v>11947</v>
      </c>
    </row>
    <row r="4055" spans="1:2">
      <c r="A4055" s="24" t="s">
        <v>11948</v>
      </c>
      <c r="B4055" s="24" t="s">
        <v>11949</v>
      </c>
    </row>
    <row r="4056" spans="1:2">
      <c r="A4056" s="24" t="s">
        <v>11950</v>
      </c>
      <c r="B4056" s="24" t="s">
        <v>11951</v>
      </c>
    </row>
    <row r="4057" spans="1:2">
      <c r="A4057" s="24" t="s">
        <v>11952</v>
      </c>
      <c r="B4057" s="24" t="s">
        <v>11953</v>
      </c>
    </row>
    <row r="4058" spans="1:2">
      <c r="A4058" s="24" t="s">
        <v>11954</v>
      </c>
      <c r="B4058" s="24" t="s">
        <v>11955</v>
      </c>
    </row>
    <row r="4059" spans="1:2">
      <c r="A4059" s="24" t="s">
        <v>11956</v>
      </c>
      <c r="B4059" s="24" t="s">
        <v>11957</v>
      </c>
    </row>
    <row r="4060" spans="1:2">
      <c r="A4060" s="24" t="s">
        <v>11958</v>
      </c>
      <c r="B4060" s="24" t="s">
        <v>9924</v>
      </c>
    </row>
    <row r="4061" spans="1:2">
      <c r="A4061" s="24" t="s">
        <v>11959</v>
      </c>
      <c r="B4061" s="24" t="s">
        <v>11960</v>
      </c>
    </row>
    <row r="4062" spans="1:2">
      <c r="A4062" s="24" t="s">
        <v>11961</v>
      </c>
      <c r="B4062" s="24" t="s">
        <v>11962</v>
      </c>
    </row>
    <row r="4063" spans="1:2">
      <c r="A4063" s="24" t="s">
        <v>11963</v>
      </c>
      <c r="B4063" s="24" t="s">
        <v>11964</v>
      </c>
    </row>
    <row r="4064" spans="1:2">
      <c r="A4064" s="24" t="s">
        <v>11965</v>
      </c>
      <c r="B4064" s="24" t="s">
        <v>5265</v>
      </c>
    </row>
    <row r="4065" spans="1:2">
      <c r="A4065" s="24" t="s">
        <v>11966</v>
      </c>
      <c r="B4065" s="24" t="s">
        <v>11967</v>
      </c>
    </row>
    <row r="4066" spans="1:2">
      <c r="A4066" s="24" t="s">
        <v>11968</v>
      </c>
      <c r="B4066" s="24" t="s">
        <v>11969</v>
      </c>
    </row>
    <row r="4067" spans="1:2">
      <c r="A4067" s="24" t="s">
        <v>11970</v>
      </c>
      <c r="B4067" s="24" t="s">
        <v>11971</v>
      </c>
    </row>
    <row r="4068" spans="1:2">
      <c r="A4068" s="27" t="s">
        <v>11972</v>
      </c>
      <c r="B4068" s="24" t="s">
        <v>11969</v>
      </c>
    </row>
    <row r="4069" spans="1:2">
      <c r="A4069" s="22" t="s">
        <v>11973</v>
      </c>
      <c r="B4069" s="22" t="s">
        <v>11974</v>
      </c>
    </row>
    <row r="4070" spans="1:2">
      <c r="A4070" s="24" t="s">
        <v>11975</v>
      </c>
      <c r="B4070" s="24" t="s">
        <v>11976</v>
      </c>
    </row>
    <row r="4071" spans="1:2">
      <c r="A4071" s="24" t="s">
        <v>11977</v>
      </c>
      <c r="B4071" s="24" t="s">
        <v>8392</v>
      </c>
    </row>
    <row r="4072" spans="1:2">
      <c r="A4072" s="24" t="s">
        <v>11978</v>
      </c>
      <c r="B4072" s="24" t="s">
        <v>11979</v>
      </c>
    </row>
    <row r="4073" spans="1:2">
      <c r="A4073" s="24" t="s">
        <v>11980</v>
      </c>
      <c r="B4073" s="24" t="s">
        <v>11981</v>
      </c>
    </row>
    <row r="4074" spans="1:2">
      <c r="A4074" s="24" t="s">
        <v>11982</v>
      </c>
      <c r="B4074" s="24" t="s">
        <v>11983</v>
      </c>
    </row>
    <row r="4075" spans="1:2">
      <c r="A4075" s="24" t="s">
        <v>11984</v>
      </c>
      <c r="B4075" s="24" t="s">
        <v>11985</v>
      </c>
    </row>
    <row r="4076" spans="1:2">
      <c r="A4076" s="24" t="s">
        <v>11986</v>
      </c>
      <c r="B4076" s="24" t="s">
        <v>11987</v>
      </c>
    </row>
    <row r="4077" spans="1:2">
      <c r="A4077" s="24" t="s">
        <v>11988</v>
      </c>
      <c r="B4077" s="24" t="s">
        <v>11989</v>
      </c>
    </row>
    <row r="4078" spans="1:2">
      <c r="A4078" s="24" t="s">
        <v>11990</v>
      </c>
      <c r="B4078" s="24" t="s">
        <v>11991</v>
      </c>
    </row>
    <row r="4079" spans="1:2">
      <c r="A4079" s="24" t="s">
        <v>11992</v>
      </c>
      <c r="B4079" s="24" t="s">
        <v>11993</v>
      </c>
    </row>
    <row r="4080" spans="1:2">
      <c r="A4080" s="24" t="s">
        <v>11994</v>
      </c>
      <c r="B4080" s="24" t="s">
        <v>11995</v>
      </c>
    </row>
    <row r="4081" spans="1:2">
      <c r="A4081" s="24" t="s">
        <v>11996</v>
      </c>
      <c r="B4081" s="24" t="s">
        <v>11997</v>
      </c>
    </row>
    <row r="4082" spans="1:2">
      <c r="A4082" s="24" t="s">
        <v>11998</v>
      </c>
      <c r="B4082" s="24" t="s">
        <v>11999</v>
      </c>
    </row>
    <row r="4083" spans="1:2">
      <c r="A4083" s="24" t="s">
        <v>12000</v>
      </c>
      <c r="B4083" s="24" t="s">
        <v>12001</v>
      </c>
    </row>
    <row r="4084" spans="1:2">
      <c r="A4084" s="24" t="s">
        <v>12002</v>
      </c>
      <c r="B4084" s="24" t="s">
        <v>12003</v>
      </c>
    </row>
    <row r="4085" spans="1:2">
      <c r="A4085" s="24" t="s">
        <v>12004</v>
      </c>
      <c r="B4085" s="24" t="s">
        <v>6715</v>
      </c>
    </row>
    <row r="4086" spans="1:2">
      <c r="A4086" s="24" t="s">
        <v>12005</v>
      </c>
      <c r="B4086" s="24" t="s">
        <v>12006</v>
      </c>
    </row>
    <row r="4087" spans="1:2">
      <c r="A4087" s="24" t="s">
        <v>12007</v>
      </c>
      <c r="B4087" s="24" t="s">
        <v>6906</v>
      </c>
    </row>
    <row r="4088" spans="1:2">
      <c r="A4088" s="24" t="s">
        <v>12008</v>
      </c>
      <c r="B4088" s="24" t="s">
        <v>12009</v>
      </c>
    </row>
    <row r="4089" spans="1:2">
      <c r="A4089" s="24" t="s">
        <v>12010</v>
      </c>
      <c r="B4089" s="24" t="s">
        <v>12011</v>
      </c>
    </row>
    <row r="4090" spans="1:2">
      <c r="A4090" s="24" t="s">
        <v>12012</v>
      </c>
      <c r="B4090" s="24" t="s">
        <v>6101</v>
      </c>
    </row>
    <row r="4091" spans="1:2">
      <c r="A4091" s="24" t="s">
        <v>12013</v>
      </c>
      <c r="B4091" s="24" t="s">
        <v>12014</v>
      </c>
    </row>
    <row r="4092" spans="1:2">
      <c r="A4092" s="24" t="s">
        <v>12015</v>
      </c>
      <c r="B4092" s="24" t="s">
        <v>12016</v>
      </c>
    </row>
    <row r="4093" spans="1:2">
      <c r="A4093" s="24" t="s">
        <v>12017</v>
      </c>
      <c r="B4093" s="24" t="s">
        <v>12018</v>
      </c>
    </row>
    <row r="4094" spans="1:2">
      <c r="A4094" s="24" t="s">
        <v>12019</v>
      </c>
      <c r="B4094" s="24" t="s">
        <v>12020</v>
      </c>
    </row>
    <row r="4095" spans="1:2">
      <c r="A4095" s="24" t="s">
        <v>12021</v>
      </c>
      <c r="B4095" s="24" t="s">
        <v>12022</v>
      </c>
    </row>
    <row r="4096" spans="1:2">
      <c r="A4096" s="24" t="s">
        <v>12023</v>
      </c>
      <c r="B4096" s="24" t="s">
        <v>12024</v>
      </c>
    </row>
    <row r="4097" spans="1:2">
      <c r="A4097" s="24" t="s">
        <v>12025</v>
      </c>
      <c r="B4097" s="24" t="s">
        <v>12026</v>
      </c>
    </row>
    <row r="4098" spans="1:2">
      <c r="A4098" s="24" t="s">
        <v>12027</v>
      </c>
      <c r="B4098" s="24" t="s">
        <v>8223</v>
      </c>
    </row>
    <row r="4099" spans="1:2">
      <c r="A4099" s="24" t="s">
        <v>12028</v>
      </c>
      <c r="B4099" s="24" t="s">
        <v>12029</v>
      </c>
    </row>
    <row r="4100" spans="1:2">
      <c r="A4100" s="24" t="s">
        <v>12030</v>
      </c>
      <c r="B4100" s="24" t="s">
        <v>12031</v>
      </c>
    </row>
    <row r="4101" spans="1:2">
      <c r="A4101" s="24" t="s">
        <v>12032</v>
      </c>
      <c r="B4101" s="24" t="s">
        <v>11371</v>
      </c>
    </row>
    <row r="4102" spans="1:2">
      <c r="A4102" s="24" t="s">
        <v>12033</v>
      </c>
      <c r="B4102" s="24" t="s">
        <v>5406</v>
      </c>
    </row>
    <row r="4103" spans="1:2">
      <c r="A4103" s="24" t="s">
        <v>12034</v>
      </c>
      <c r="B4103" s="24" t="s">
        <v>12035</v>
      </c>
    </row>
    <row r="4104" spans="1:2">
      <c r="A4104" s="24" t="s">
        <v>12036</v>
      </c>
      <c r="B4104" s="24" t="s">
        <v>12037</v>
      </c>
    </row>
    <row r="4105" spans="1:2">
      <c r="A4105" s="24" t="s">
        <v>12038</v>
      </c>
      <c r="B4105" s="24" t="s">
        <v>12039</v>
      </c>
    </row>
    <row r="4106" spans="1:2">
      <c r="A4106" s="24" t="s">
        <v>12040</v>
      </c>
      <c r="B4106" s="24" t="s">
        <v>12041</v>
      </c>
    </row>
    <row r="4107" spans="1:2">
      <c r="A4107" s="24" t="s">
        <v>12042</v>
      </c>
      <c r="B4107" s="24" t="s">
        <v>12043</v>
      </c>
    </row>
    <row r="4108" spans="1:2">
      <c r="A4108" s="24" t="s">
        <v>12044</v>
      </c>
      <c r="B4108" s="24" t="s">
        <v>12045</v>
      </c>
    </row>
    <row r="4109" spans="1:2">
      <c r="A4109" s="24" t="s">
        <v>12046</v>
      </c>
      <c r="B4109" s="24" t="s">
        <v>12047</v>
      </c>
    </row>
    <row r="4110" spans="1:2">
      <c r="A4110" s="24" t="s">
        <v>12048</v>
      </c>
      <c r="B4110" s="24" t="s">
        <v>12049</v>
      </c>
    </row>
    <row r="4111" spans="1:2">
      <c r="A4111" s="24" t="s">
        <v>12050</v>
      </c>
      <c r="B4111" s="24" t="s">
        <v>8793</v>
      </c>
    </row>
    <row r="4112" spans="1:2">
      <c r="A4112" s="24" t="s">
        <v>12051</v>
      </c>
      <c r="B4112" s="24" t="s">
        <v>12052</v>
      </c>
    </row>
    <row r="4113" spans="1:2">
      <c r="A4113" s="24" t="s">
        <v>12053</v>
      </c>
      <c r="B4113" s="24" t="s">
        <v>12054</v>
      </c>
    </row>
    <row r="4114" spans="1:2">
      <c r="A4114" s="24" t="s">
        <v>12055</v>
      </c>
      <c r="B4114" s="24" t="s">
        <v>12056</v>
      </c>
    </row>
    <row r="4115" spans="1:2">
      <c r="A4115" s="24" t="s">
        <v>12057</v>
      </c>
      <c r="B4115" s="24" t="s">
        <v>12058</v>
      </c>
    </row>
    <row r="4116" spans="1:2">
      <c r="A4116" s="24" t="s">
        <v>12059</v>
      </c>
      <c r="B4116" s="24" t="s">
        <v>6462</v>
      </c>
    </row>
    <row r="4117" spans="1:2">
      <c r="A4117" s="24" t="s">
        <v>12060</v>
      </c>
      <c r="B4117" s="24" t="s">
        <v>9486</v>
      </c>
    </row>
    <row r="4118" spans="1:2">
      <c r="A4118" s="24" t="s">
        <v>12061</v>
      </c>
      <c r="B4118" s="24" t="s">
        <v>12062</v>
      </c>
    </row>
    <row r="4119" spans="1:2">
      <c r="A4119" s="24" t="s">
        <v>12063</v>
      </c>
      <c r="B4119" s="24" t="s">
        <v>12064</v>
      </c>
    </row>
    <row r="4120" spans="1:2">
      <c r="A4120" s="24" t="s">
        <v>12065</v>
      </c>
      <c r="B4120" s="24" t="s">
        <v>12066</v>
      </c>
    </row>
    <row r="4121" spans="1:2">
      <c r="A4121" s="24" t="s">
        <v>12067</v>
      </c>
      <c r="B4121" s="24" t="s">
        <v>12068</v>
      </c>
    </row>
    <row r="4122" spans="1:2">
      <c r="A4122" s="24" t="s">
        <v>12069</v>
      </c>
      <c r="B4122" s="24" t="s">
        <v>12070</v>
      </c>
    </row>
    <row r="4123" spans="1:2">
      <c r="A4123" s="24" t="s">
        <v>12071</v>
      </c>
      <c r="B4123" s="24" t="s">
        <v>12072</v>
      </c>
    </row>
    <row r="4124" spans="1:2">
      <c r="A4124" s="24" t="s">
        <v>12073</v>
      </c>
      <c r="B4124" s="24" t="s">
        <v>12074</v>
      </c>
    </row>
    <row r="4125" spans="1:2">
      <c r="A4125" s="24" t="s">
        <v>12075</v>
      </c>
      <c r="B4125" s="24" t="s">
        <v>12076</v>
      </c>
    </row>
    <row r="4126" spans="1:2">
      <c r="A4126" s="24" t="s">
        <v>12077</v>
      </c>
      <c r="B4126" s="24" t="s">
        <v>12078</v>
      </c>
    </row>
    <row r="4127" spans="1:2">
      <c r="A4127" s="24" t="s">
        <v>12079</v>
      </c>
      <c r="B4127" s="24" t="s">
        <v>10691</v>
      </c>
    </row>
    <row r="4128" spans="1:2">
      <c r="A4128" s="24" t="s">
        <v>12080</v>
      </c>
      <c r="B4128" s="24" t="s">
        <v>12081</v>
      </c>
    </row>
    <row r="4129" spans="1:2">
      <c r="A4129" s="24" t="s">
        <v>12082</v>
      </c>
      <c r="B4129" s="24" t="s">
        <v>12083</v>
      </c>
    </row>
    <row r="4130" spans="1:2">
      <c r="A4130" s="24" t="s">
        <v>12084</v>
      </c>
      <c r="B4130" s="24" t="s">
        <v>5298</v>
      </c>
    </row>
    <row r="4131" spans="1:2">
      <c r="A4131" s="24" t="s">
        <v>12085</v>
      </c>
      <c r="B4131" s="24" t="s">
        <v>12086</v>
      </c>
    </row>
    <row r="4132" spans="1:2">
      <c r="A4132" s="24" t="s">
        <v>12087</v>
      </c>
      <c r="B4132" s="24" t="s">
        <v>12088</v>
      </c>
    </row>
    <row r="4133" spans="1:2">
      <c r="A4133" s="24" t="s">
        <v>12089</v>
      </c>
      <c r="B4133" s="24" t="s">
        <v>12090</v>
      </c>
    </row>
    <row r="4134" spans="1:2">
      <c r="A4134" s="24" t="s">
        <v>12091</v>
      </c>
      <c r="B4134" s="24" t="s">
        <v>4649</v>
      </c>
    </row>
    <row r="4135" spans="1:2">
      <c r="A4135" s="24" t="s">
        <v>12092</v>
      </c>
      <c r="B4135" s="24" t="s">
        <v>12093</v>
      </c>
    </row>
    <row r="4136" spans="1:2">
      <c r="A4136" s="24" t="s">
        <v>12094</v>
      </c>
      <c r="B4136" s="24" t="s">
        <v>12095</v>
      </c>
    </row>
    <row r="4137" spans="1:2">
      <c r="A4137" s="24" t="s">
        <v>12096</v>
      </c>
      <c r="B4137" s="24" t="s">
        <v>12097</v>
      </c>
    </row>
    <row r="4138" spans="1:2">
      <c r="A4138" s="24" t="s">
        <v>12098</v>
      </c>
      <c r="B4138" s="24" t="s">
        <v>12099</v>
      </c>
    </row>
    <row r="4139" spans="1:2">
      <c r="A4139" s="24" t="s">
        <v>12100</v>
      </c>
      <c r="B4139" s="24" t="s">
        <v>12101</v>
      </c>
    </row>
    <row r="4140" spans="1:2">
      <c r="A4140" s="24" t="s">
        <v>12102</v>
      </c>
      <c r="B4140" s="24" t="s">
        <v>12103</v>
      </c>
    </row>
    <row r="4141" spans="1:2">
      <c r="A4141" s="24" t="s">
        <v>12104</v>
      </c>
      <c r="B4141" s="24" t="s">
        <v>12105</v>
      </c>
    </row>
    <row r="4142" spans="1:2">
      <c r="A4142" s="24"/>
      <c r="B4142" s="24"/>
    </row>
    <row r="4143" spans="1:2">
      <c r="A4143" s="24" t="s">
        <v>12106</v>
      </c>
      <c r="B4143" s="24"/>
    </row>
    <row r="4144" spans="1:2">
      <c r="A4144" s="24"/>
      <c r="B4144" s="24"/>
    </row>
    <row r="4145" spans="1:2">
      <c r="A4145" s="24" t="s">
        <v>12107</v>
      </c>
      <c r="B4145" s="24" t="s">
        <v>12108</v>
      </c>
    </row>
    <row r="4146" spans="1:2">
      <c r="A4146" s="24" t="s">
        <v>12109</v>
      </c>
      <c r="B4146" s="24" t="s">
        <v>12110</v>
      </c>
    </row>
    <row r="4147" spans="1:2">
      <c r="A4147" s="24" t="s">
        <v>12111</v>
      </c>
      <c r="B4147" s="24" t="s">
        <v>12112</v>
      </c>
    </row>
    <row r="4148" spans="1:2">
      <c r="A4148" s="24" t="s">
        <v>12113</v>
      </c>
      <c r="B4148" s="24" t="s">
        <v>12114</v>
      </c>
    </row>
    <row r="4149" spans="1:2">
      <c r="A4149" s="24" t="s">
        <v>12115</v>
      </c>
      <c r="B4149" s="24" t="s">
        <v>12116</v>
      </c>
    </row>
    <row r="4150" spans="1:2">
      <c r="A4150" s="24" t="s">
        <v>12117</v>
      </c>
      <c r="B4150" s="24" t="s">
        <v>12116</v>
      </c>
    </row>
    <row r="4151" spans="1:2">
      <c r="A4151" s="24" t="s">
        <v>12118</v>
      </c>
      <c r="B4151" s="24" t="s">
        <v>12119</v>
      </c>
    </row>
    <row r="4152" spans="1:2">
      <c r="A4152" s="24" t="s">
        <v>12120</v>
      </c>
      <c r="B4152" s="24" t="s">
        <v>12121</v>
      </c>
    </row>
    <row r="4153" spans="1:2">
      <c r="A4153" s="24" t="s">
        <v>12122</v>
      </c>
      <c r="B4153" s="24" t="s">
        <v>12123</v>
      </c>
    </row>
    <row r="4154" spans="1:2">
      <c r="A4154" s="24" t="s">
        <v>12124</v>
      </c>
      <c r="B4154" s="24" t="s">
        <v>5537</v>
      </c>
    </row>
    <row r="4155" spans="1:2">
      <c r="A4155" s="24" t="s">
        <v>12125</v>
      </c>
      <c r="B4155" s="24" t="s">
        <v>12126</v>
      </c>
    </row>
    <row r="4156" spans="1:2">
      <c r="A4156" s="24" t="s">
        <v>12127</v>
      </c>
      <c r="B4156" s="24" t="s">
        <v>12128</v>
      </c>
    </row>
    <row r="4157" spans="1:2">
      <c r="A4157" s="24" t="s">
        <v>12129</v>
      </c>
      <c r="B4157" s="24" t="s">
        <v>12130</v>
      </c>
    </row>
    <row r="4158" spans="1:2">
      <c r="A4158" s="24" t="s">
        <v>12131</v>
      </c>
      <c r="B4158" s="24" t="s">
        <v>12132</v>
      </c>
    </row>
    <row r="4159" spans="1:2">
      <c r="A4159" s="24" t="s">
        <v>12133</v>
      </c>
      <c r="B4159" s="24" t="s">
        <v>12134</v>
      </c>
    </row>
    <row r="4160" spans="1:2">
      <c r="A4160" s="24" t="s">
        <v>12135</v>
      </c>
      <c r="B4160" s="24" t="s">
        <v>12136</v>
      </c>
    </row>
    <row r="4161" spans="1:2">
      <c r="A4161" s="24" t="s">
        <v>12137</v>
      </c>
      <c r="B4161" s="24" t="s">
        <v>8354</v>
      </c>
    </row>
    <row r="4162" spans="1:2">
      <c r="A4162" s="24" t="s">
        <v>12138</v>
      </c>
      <c r="B4162" s="24" t="s">
        <v>12139</v>
      </c>
    </row>
    <row r="4163" spans="1:2">
      <c r="A4163" s="24" t="s">
        <v>12140</v>
      </c>
      <c r="B4163" s="24" t="s">
        <v>12141</v>
      </c>
    </row>
    <row r="4164" spans="1:2">
      <c r="A4164" s="24" t="s">
        <v>12142</v>
      </c>
      <c r="B4164" s="24" t="s">
        <v>12143</v>
      </c>
    </row>
    <row r="4165" spans="1:2">
      <c r="A4165" s="24" t="s">
        <v>12144</v>
      </c>
      <c r="B4165" s="24" t="s">
        <v>12145</v>
      </c>
    </row>
    <row r="4166" spans="1:2">
      <c r="A4166" s="24" t="s">
        <v>12146</v>
      </c>
      <c r="B4166" s="24" t="s">
        <v>12147</v>
      </c>
    </row>
    <row r="4167" spans="1:2">
      <c r="A4167" s="24" t="s">
        <v>12148</v>
      </c>
      <c r="B4167" s="24" t="s">
        <v>12149</v>
      </c>
    </row>
    <row r="4168" spans="1:2">
      <c r="A4168" s="24" t="s">
        <v>12150</v>
      </c>
      <c r="B4168" s="24" t="s">
        <v>10818</v>
      </c>
    </row>
    <row r="4169" spans="1:2">
      <c r="A4169" s="24" t="s">
        <v>12151</v>
      </c>
      <c r="B4169" s="24" t="s">
        <v>12152</v>
      </c>
    </row>
    <row r="4170" spans="1:2">
      <c r="A4170" s="24" t="s">
        <v>12153</v>
      </c>
      <c r="B4170" s="24" t="s">
        <v>11037</v>
      </c>
    </row>
    <row r="4171" spans="1:2">
      <c r="A4171" s="24" t="s">
        <v>12154</v>
      </c>
      <c r="B4171" s="24" t="s">
        <v>12155</v>
      </c>
    </row>
    <row r="4172" spans="1:2">
      <c r="A4172" s="24" t="s">
        <v>12156</v>
      </c>
      <c r="B4172" s="24" t="s">
        <v>12157</v>
      </c>
    </row>
    <row r="4173" spans="1:2">
      <c r="A4173" s="24" t="s">
        <v>12158</v>
      </c>
      <c r="B4173" s="24" t="s">
        <v>12159</v>
      </c>
    </row>
    <row r="4174" spans="1:2">
      <c r="A4174" s="24" t="s">
        <v>12160</v>
      </c>
      <c r="B4174" s="24" t="s">
        <v>12161</v>
      </c>
    </row>
    <row r="4175" spans="1:2">
      <c r="A4175" s="24" t="s">
        <v>12162</v>
      </c>
      <c r="B4175" s="24" t="s">
        <v>12163</v>
      </c>
    </row>
    <row r="4176" spans="1:2">
      <c r="A4176" s="24" t="s">
        <v>12164</v>
      </c>
      <c r="B4176" s="24" t="s">
        <v>12165</v>
      </c>
    </row>
    <row r="4177" spans="1:2">
      <c r="A4177" s="24" t="s">
        <v>12166</v>
      </c>
      <c r="B4177" s="24" t="s">
        <v>12167</v>
      </c>
    </row>
    <row r="4178" spans="1:2">
      <c r="A4178" s="24" t="s">
        <v>12168</v>
      </c>
      <c r="B4178" s="24" t="s">
        <v>12169</v>
      </c>
    </row>
    <row r="4179" spans="1:2">
      <c r="A4179" s="24" t="s">
        <v>12170</v>
      </c>
      <c r="B4179" s="24" t="s">
        <v>8874</v>
      </c>
    </row>
    <row r="4180" spans="1:2">
      <c r="A4180" s="24" t="s">
        <v>12171</v>
      </c>
      <c r="B4180" s="24" t="s">
        <v>12172</v>
      </c>
    </row>
    <row r="4181" spans="1:2">
      <c r="A4181" s="24" t="s">
        <v>12173</v>
      </c>
      <c r="B4181" s="24" t="s">
        <v>12174</v>
      </c>
    </row>
    <row r="4182" spans="1:2">
      <c r="A4182" s="24" t="s">
        <v>12175</v>
      </c>
      <c r="B4182" s="24" t="s">
        <v>12176</v>
      </c>
    </row>
    <row r="4183" spans="1:2">
      <c r="A4183" s="24" t="s">
        <v>12177</v>
      </c>
      <c r="B4183" s="24" t="s">
        <v>7796</v>
      </c>
    </row>
    <row r="4184" spans="1:2">
      <c r="A4184" s="24" t="s">
        <v>12178</v>
      </c>
      <c r="B4184" s="24" t="s">
        <v>12179</v>
      </c>
    </row>
    <row r="4185" spans="1:2">
      <c r="A4185" s="24" t="s">
        <v>12180</v>
      </c>
      <c r="B4185" s="24" t="s">
        <v>12181</v>
      </c>
    </row>
    <row r="4186" spans="1:2">
      <c r="A4186" s="24" t="s">
        <v>12182</v>
      </c>
      <c r="B4186" s="24" t="s">
        <v>5420</v>
      </c>
    </row>
    <row r="4187" spans="1:2">
      <c r="A4187" s="24" t="s">
        <v>12183</v>
      </c>
      <c r="B4187" s="24" t="s">
        <v>12184</v>
      </c>
    </row>
    <row r="4188" spans="1:2">
      <c r="A4188" s="24" t="s">
        <v>12185</v>
      </c>
      <c r="B4188" s="24" t="s">
        <v>12186</v>
      </c>
    </row>
    <row r="4189" spans="1:2">
      <c r="A4189" s="24" t="s">
        <v>12187</v>
      </c>
      <c r="B4189" s="24" t="s">
        <v>12188</v>
      </c>
    </row>
    <row r="4190" spans="1:2">
      <c r="A4190" s="24" t="s">
        <v>12189</v>
      </c>
      <c r="B4190" s="24" t="s">
        <v>6097</v>
      </c>
    </row>
    <row r="4191" spans="1:2">
      <c r="A4191" s="24" t="s">
        <v>12190</v>
      </c>
      <c r="B4191" s="24" t="s">
        <v>7554</v>
      </c>
    </row>
    <row r="4192" spans="1:2">
      <c r="A4192" s="24" t="s">
        <v>12191</v>
      </c>
      <c r="B4192" s="24" t="s">
        <v>12192</v>
      </c>
    </row>
    <row r="4193" spans="1:2">
      <c r="A4193" s="24" t="s">
        <v>12193</v>
      </c>
      <c r="B4193" s="24" t="s">
        <v>12194</v>
      </c>
    </row>
    <row r="4194" spans="1:2">
      <c r="A4194" s="24" t="s">
        <v>12195</v>
      </c>
      <c r="B4194" s="24" t="s">
        <v>12196</v>
      </c>
    </row>
    <row r="4195" spans="1:2">
      <c r="A4195" s="24" t="s">
        <v>12197</v>
      </c>
      <c r="B4195" s="24" t="s">
        <v>7710</v>
      </c>
    </row>
    <row r="4196" spans="1:2" ht="31.5">
      <c r="A4196" s="24" t="s">
        <v>12198</v>
      </c>
      <c r="B4196" s="24" t="s">
        <v>12199</v>
      </c>
    </row>
    <row r="4197" spans="1:2">
      <c r="A4197" s="24" t="s">
        <v>12200</v>
      </c>
      <c r="B4197" s="24" t="s">
        <v>12201</v>
      </c>
    </row>
    <row r="4198" spans="1:2">
      <c r="A4198" s="24" t="s">
        <v>12202</v>
      </c>
      <c r="B4198" s="24" t="s">
        <v>4929</v>
      </c>
    </row>
    <row r="4199" spans="1:2">
      <c r="A4199" s="24" t="s">
        <v>12203</v>
      </c>
      <c r="B4199" s="24" t="s">
        <v>12204</v>
      </c>
    </row>
    <row r="4200" spans="1:2">
      <c r="A4200" s="24" t="s">
        <v>12205</v>
      </c>
      <c r="B4200" s="24" t="s">
        <v>12206</v>
      </c>
    </row>
    <row r="4201" spans="1:2">
      <c r="A4201" s="24" t="s">
        <v>12207</v>
      </c>
      <c r="B4201" s="24" t="s">
        <v>12208</v>
      </c>
    </row>
    <row r="4202" spans="1:2">
      <c r="A4202" s="24" t="s">
        <v>12209</v>
      </c>
      <c r="B4202" s="24" t="s">
        <v>12210</v>
      </c>
    </row>
    <row r="4203" spans="1:2">
      <c r="A4203" s="24" t="s">
        <v>12211</v>
      </c>
      <c r="B4203" s="24" t="s">
        <v>12212</v>
      </c>
    </row>
    <row r="4204" spans="1:2">
      <c r="A4204" s="24" t="s">
        <v>12213</v>
      </c>
      <c r="B4204" s="24" t="s">
        <v>12212</v>
      </c>
    </row>
    <row r="4205" spans="1:2">
      <c r="A4205" s="24" t="s">
        <v>12214</v>
      </c>
      <c r="B4205" s="24" t="s">
        <v>12212</v>
      </c>
    </row>
    <row r="4206" spans="1:2">
      <c r="A4206" s="24" t="s">
        <v>12215</v>
      </c>
      <c r="B4206" s="24" t="s">
        <v>12216</v>
      </c>
    </row>
    <row r="4207" spans="1:2">
      <c r="A4207" s="24" t="s">
        <v>12217</v>
      </c>
      <c r="B4207" s="24" t="s">
        <v>12218</v>
      </c>
    </row>
    <row r="4208" spans="1:2">
      <c r="A4208" s="24" t="s">
        <v>12219</v>
      </c>
      <c r="B4208" s="24" t="s">
        <v>12220</v>
      </c>
    </row>
    <row r="4209" spans="1:2">
      <c r="A4209" s="24" t="s">
        <v>12221</v>
      </c>
      <c r="B4209" s="24" t="s">
        <v>11679</v>
      </c>
    </row>
    <row r="4210" spans="1:2">
      <c r="A4210" s="24" t="s">
        <v>12222</v>
      </c>
      <c r="B4210" s="24" t="s">
        <v>4552</v>
      </c>
    </row>
    <row r="4211" spans="1:2">
      <c r="A4211" s="24" t="s">
        <v>12223</v>
      </c>
      <c r="B4211" s="24" t="s">
        <v>12224</v>
      </c>
    </row>
    <row r="4212" spans="1:2">
      <c r="A4212" s="24" t="s">
        <v>12225</v>
      </c>
      <c r="B4212" s="24" t="s">
        <v>12226</v>
      </c>
    </row>
    <row r="4213" spans="1:2">
      <c r="A4213" s="24" t="s">
        <v>12227</v>
      </c>
      <c r="B4213" s="24" t="s">
        <v>12228</v>
      </c>
    </row>
    <row r="4214" spans="1:2">
      <c r="A4214" s="24" t="s">
        <v>12229</v>
      </c>
      <c r="B4214" s="24" t="s">
        <v>12230</v>
      </c>
    </row>
    <row r="4215" spans="1:2">
      <c r="A4215" s="24" t="s">
        <v>12231</v>
      </c>
      <c r="B4215" s="24" t="s">
        <v>12232</v>
      </c>
    </row>
    <row r="4216" spans="1:2">
      <c r="A4216" s="24" t="s">
        <v>12233</v>
      </c>
      <c r="B4216" s="24" t="s">
        <v>12234</v>
      </c>
    </row>
    <row r="4217" spans="1:2">
      <c r="A4217" s="24" t="s">
        <v>12235</v>
      </c>
      <c r="B4217" s="24" t="s">
        <v>12236</v>
      </c>
    </row>
    <row r="4218" spans="1:2">
      <c r="A4218" s="24" t="s">
        <v>12237</v>
      </c>
      <c r="B4218" s="24" t="s">
        <v>12238</v>
      </c>
    </row>
    <row r="4219" spans="1:2">
      <c r="A4219" s="24" t="s">
        <v>12239</v>
      </c>
      <c r="B4219" s="24" t="s">
        <v>12240</v>
      </c>
    </row>
    <row r="4220" spans="1:2">
      <c r="A4220" s="24" t="s">
        <v>12241</v>
      </c>
      <c r="B4220" s="24" t="s">
        <v>12242</v>
      </c>
    </row>
    <row r="4221" spans="1:2">
      <c r="A4221" s="24" t="s">
        <v>12243</v>
      </c>
      <c r="B4221" s="24" t="s">
        <v>12244</v>
      </c>
    </row>
    <row r="4222" spans="1:2">
      <c r="A4222" s="24" t="s">
        <v>12245</v>
      </c>
      <c r="B4222" s="24" t="s">
        <v>12246</v>
      </c>
    </row>
    <row r="4223" spans="1:2">
      <c r="A4223" s="24" t="s">
        <v>12247</v>
      </c>
      <c r="B4223" s="24" t="s">
        <v>10587</v>
      </c>
    </row>
    <row r="4224" spans="1:2">
      <c r="A4224" s="24" t="s">
        <v>12248</v>
      </c>
      <c r="B4224" s="24" t="s">
        <v>12249</v>
      </c>
    </row>
    <row r="4225" spans="1:2">
      <c r="A4225" s="24" t="s">
        <v>12250</v>
      </c>
      <c r="B4225" s="24" t="s">
        <v>12251</v>
      </c>
    </row>
    <row r="4226" spans="1:2">
      <c r="A4226" s="24" t="s">
        <v>12252</v>
      </c>
      <c r="B4226" s="24" t="s">
        <v>12253</v>
      </c>
    </row>
    <row r="4227" spans="1:2">
      <c r="A4227" s="24" t="s">
        <v>12254</v>
      </c>
      <c r="B4227" s="24" t="s">
        <v>12255</v>
      </c>
    </row>
    <row r="4228" spans="1:2">
      <c r="A4228" s="24" t="s">
        <v>12256</v>
      </c>
      <c r="B4228" s="24" t="s">
        <v>12257</v>
      </c>
    </row>
    <row r="4229" spans="1:2">
      <c r="A4229" s="24" t="s">
        <v>12258</v>
      </c>
      <c r="B4229" s="24" t="s">
        <v>12259</v>
      </c>
    </row>
    <row r="4230" spans="1:2">
      <c r="A4230" s="24" t="s">
        <v>12260</v>
      </c>
      <c r="B4230" s="24" t="s">
        <v>12261</v>
      </c>
    </row>
    <row r="4231" spans="1:2">
      <c r="A4231" s="24" t="s">
        <v>12262</v>
      </c>
      <c r="B4231" s="24" t="s">
        <v>12263</v>
      </c>
    </row>
    <row r="4232" spans="1:2">
      <c r="A4232" s="24" t="s">
        <v>12264</v>
      </c>
      <c r="B4232" s="24" t="s">
        <v>7171</v>
      </c>
    </row>
    <row r="4233" spans="1:2">
      <c r="A4233" s="24" t="s">
        <v>12265</v>
      </c>
      <c r="B4233" s="24" t="s">
        <v>12266</v>
      </c>
    </row>
    <row r="4234" spans="1:2">
      <c r="A4234" s="24" t="s">
        <v>12267</v>
      </c>
      <c r="B4234" s="24" t="s">
        <v>12268</v>
      </c>
    </row>
    <row r="4235" spans="1:2">
      <c r="A4235" s="24" t="s">
        <v>12269</v>
      </c>
      <c r="B4235" s="24" t="s">
        <v>12270</v>
      </c>
    </row>
    <row r="4236" spans="1:2">
      <c r="A4236" s="24" t="s">
        <v>12271</v>
      </c>
      <c r="B4236" s="24" t="s">
        <v>10144</v>
      </c>
    </row>
    <row r="4237" spans="1:2">
      <c r="A4237" s="24" t="s">
        <v>12272</v>
      </c>
      <c r="B4237" s="24" t="s">
        <v>12273</v>
      </c>
    </row>
    <row r="4238" spans="1:2">
      <c r="A4238" s="24" t="s">
        <v>12274</v>
      </c>
      <c r="B4238" s="24" t="s">
        <v>4811</v>
      </c>
    </row>
    <row r="4239" spans="1:2">
      <c r="A4239" s="24" t="s">
        <v>12275</v>
      </c>
      <c r="B4239" s="24" t="s">
        <v>12276</v>
      </c>
    </row>
    <row r="4240" spans="1:2">
      <c r="A4240" s="24" t="s">
        <v>12277</v>
      </c>
      <c r="B4240" s="24" t="s">
        <v>6193</v>
      </c>
    </row>
    <row r="4241" spans="1:2">
      <c r="A4241" s="24" t="s">
        <v>12278</v>
      </c>
      <c r="B4241" s="24" t="s">
        <v>12279</v>
      </c>
    </row>
    <row r="4242" spans="1:2">
      <c r="A4242" s="24" t="s">
        <v>12280</v>
      </c>
      <c r="B4242" s="24" t="s">
        <v>12281</v>
      </c>
    </row>
    <row r="4243" spans="1:2">
      <c r="A4243" s="24" t="s">
        <v>12282</v>
      </c>
      <c r="B4243" s="24" t="s">
        <v>12283</v>
      </c>
    </row>
    <row r="4244" spans="1:2">
      <c r="A4244" s="24" t="s">
        <v>12284</v>
      </c>
      <c r="B4244" s="24" t="s">
        <v>12285</v>
      </c>
    </row>
    <row r="4245" spans="1:2">
      <c r="A4245" s="24" t="s">
        <v>12286</v>
      </c>
      <c r="B4245" s="24" t="s">
        <v>12287</v>
      </c>
    </row>
    <row r="4246" spans="1:2">
      <c r="A4246" s="24" t="s">
        <v>12288</v>
      </c>
      <c r="B4246" s="24" t="s">
        <v>12289</v>
      </c>
    </row>
    <row r="4247" spans="1:2">
      <c r="A4247" s="24" t="s">
        <v>12290</v>
      </c>
      <c r="B4247" s="24" t="s">
        <v>4899</v>
      </c>
    </row>
    <row r="4248" spans="1:2">
      <c r="A4248" s="24" t="s">
        <v>12291</v>
      </c>
      <c r="B4248" s="24" t="s">
        <v>12292</v>
      </c>
    </row>
    <row r="4249" spans="1:2">
      <c r="A4249" s="24" t="s">
        <v>12293</v>
      </c>
      <c r="B4249" s="24" t="s">
        <v>12294</v>
      </c>
    </row>
    <row r="4250" spans="1:2">
      <c r="A4250" s="24" t="s">
        <v>12295</v>
      </c>
      <c r="B4250" s="24" t="s">
        <v>12296</v>
      </c>
    </row>
    <row r="4251" spans="1:2">
      <c r="A4251" s="24" t="s">
        <v>12297</v>
      </c>
      <c r="B4251" s="24" t="s">
        <v>12298</v>
      </c>
    </row>
    <row r="4252" spans="1:2">
      <c r="A4252" s="24" t="s">
        <v>12299</v>
      </c>
      <c r="B4252" s="24" t="s">
        <v>5874</v>
      </c>
    </row>
    <row r="4253" spans="1:2">
      <c r="A4253" s="24" t="s">
        <v>12300</v>
      </c>
      <c r="B4253" s="24" t="s">
        <v>9407</v>
      </c>
    </row>
    <row r="4254" spans="1:2">
      <c r="A4254" s="24" t="s">
        <v>12301</v>
      </c>
      <c r="B4254" s="24" t="s">
        <v>12302</v>
      </c>
    </row>
    <row r="4255" spans="1:2">
      <c r="A4255" s="24" t="s">
        <v>12303</v>
      </c>
      <c r="B4255" s="24" t="s">
        <v>12304</v>
      </c>
    </row>
    <row r="4256" spans="1:2">
      <c r="A4256" s="24" t="s">
        <v>12305</v>
      </c>
      <c r="B4256" s="24" t="s">
        <v>12306</v>
      </c>
    </row>
    <row r="4257" spans="1:2">
      <c r="A4257" s="24" t="s">
        <v>12307</v>
      </c>
      <c r="B4257" s="24" t="s">
        <v>12308</v>
      </c>
    </row>
    <row r="4258" spans="1:2">
      <c r="A4258" s="24" t="s">
        <v>12309</v>
      </c>
      <c r="B4258" s="24" t="s">
        <v>12310</v>
      </c>
    </row>
    <row r="4259" spans="1:2">
      <c r="A4259" s="24" t="s">
        <v>12311</v>
      </c>
      <c r="B4259" s="24" t="s">
        <v>12312</v>
      </c>
    </row>
    <row r="4260" spans="1:2">
      <c r="A4260" s="24" t="s">
        <v>12313</v>
      </c>
      <c r="B4260" s="24" t="s">
        <v>12314</v>
      </c>
    </row>
    <row r="4261" spans="1:2">
      <c r="A4261" s="24" t="s">
        <v>12315</v>
      </c>
      <c r="B4261" s="24" t="s">
        <v>12316</v>
      </c>
    </row>
    <row r="4262" spans="1:2">
      <c r="A4262" s="24" t="s">
        <v>12317</v>
      </c>
      <c r="B4262" s="24" t="s">
        <v>12318</v>
      </c>
    </row>
    <row r="4263" spans="1:2">
      <c r="A4263" s="24" t="s">
        <v>12319</v>
      </c>
      <c r="B4263" s="24" t="s">
        <v>12320</v>
      </c>
    </row>
    <row r="4264" spans="1:2">
      <c r="A4264" s="24" t="s">
        <v>12321</v>
      </c>
      <c r="B4264" s="24" t="s">
        <v>12322</v>
      </c>
    </row>
    <row r="4265" spans="1:2">
      <c r="A4265" s="24" t="s">
        <v>12323</v>
      </c>
      <c r="B4265" s="24" t="s">
        <v>12324</v>
      </c>
    </row>
    <row r="4266" spans="1:2">
      <c r="A4266" s="24" t="s">
        <v>12325</v>
      </c>
      <c r="B4266" s="24" t="s">
        <v>12326</v>
      </c>
    </row>
    <row r="4267" spans="1:2">
      <c r="A4267" s="24" t="s">
        <v>12327</v>
      </c>
      <c r="B4267" s="24" t="s">
        <v>12328</v>
      </c>
    </row>
    <row r="4268" spans="1:2">
      <c r="A4268" s="24" t="s">
        <v>12329</v>
      </c>
      <c r="B4268" s="24" t="s">
        <v>7669</v>
      </c>
    </row>
    <row r="4269" spans="1:2">
      <c r="A4269" s="24" t="s">
        <v>12330</v>
      </c>
      <c r="B4269" s="24" t="s">
        <v>12331</v>
      </c>
    </row>
    <row r="4270" spans="1:2">
      <c r="A4270" s="24" t="s">
        <v>12332</v>
      </c>
      <c r="B4270" s="24" t="s">
        <v>12333</v>
      </c>
    </row>
    <row r="4271" spans="1:2">
      <c r="A4271" s="24" t="s">
        <v>12334</v>
      </c>
      <c r="B4271" s="24" t="s">
        <v>12335</v>
      </c>
    </row>
    <row r="4272" spans="1:2">
      <c r="A4272" s="24" t="s">
        <v>12336</v>
      </c>
      <c r="B4272" s="24" t="s">
        <v>12337</v>
      </c>
    </row>
    <row r="4273" spans="1:2">
      <c r="A4273" s="24" t="s">
        <v>12338</v>
      </c>
      <c r="B4273" s="24" t="s">
        <v>12339</v>
      </c>
    </row>
    <row r="4274" spans="1:2">
      <c r="A4274" s="24" t="s">
        <v>12340</v>
      </c>
      <c r="B4274" s="24" t="s">
        <v>12341</v>
      </c>
    </row>
    <row r="4275" spans="1:2">
      <c r="A4275" s="24" t="s">
        <v>12342</v>
      </c>
      <c r="B4275" s="24" t="s">
        <v>12343</v>
      </c>
    </row>
    <row r="4276" spans="1:2">
      <c r="A4276" s="24" t="s">
        <v>12344</v>
      </c>
      <c r="B4276" s="24" t="s">
        <v>5657</v>
      </c>
    </row>
    <row r="4277" spans="1:2">
      <c r="A4277" s="24" t="s">
        <v>12345</v>
      </c>
      <c r="B4277" s="24" t="s">
        <v>12346</v>
      </c>
    </row>
    <row r="4278" spans="1:2">
      <c r="A4278" s="24" t="s">
        <v>12347</v>
      </c>
      <c r="B4278" s="24" t="s">
        <v>12348</v>
      </c>
    </row>
    <row r="4279" spans="1:2">
      <c r="A4279" s="24" t="s">
        <v>12349</v>
      </c>
      <c r="B4279" s="24" t="s">
        <v>6380</v>
      </c>
    </row>
    <row r="4280" spans="1:2">
      <c r="A4280" s="24" t="s">
        <v>12350</v>
      </c>
      <c r="B4280" s="24" t="s">
        <v>12351</v>
      </c>
    </row>
    <row r="4281" spans="1:2">
      <c r="A4281" s="24" t="s">
        <v>12352</v>
      </c>
      <c r="B4281" s="24" t="s">
        <v>11897</v>
      </c>
    </row>
    <row r="4282" spans="1:2">
      <c r="A4282" s="24" t="s">
        <v>12353</v>
      </c>
      <c r="B4282" s="24" t="s">
        <v>12354</v>
      </c>
    </row>
    <row r="4283" spans="1:2">
      <c r="A4283" s="24" t="s">
        <v>12355</v>
      </c>
      <c r="B4283" s="24" t="s">
        <v>12356</v>
      </c>
    </row>
    <row r="4284" spans="1:2">
      <c r="A4284" s="24" t="s">
        <v>12357</v>
      </c>
      <c r="B4284" s="24" t="s">
        <v>12358</v>
      </c>
    </row>
    <row r="4285" spans="1:2">
      <c r="A4285" s="24" t="s">
        <v>12359</v>
      </c>
      <c r="B4285" s="24" t="s">
        <v>12360</v>
      </c>
    </row>
    <row r="4286" spans="1:2">
      <c r="A4286" s="24" t="s">
        <v>12361</v>
      </c>
      <c r="B4286" s="24" t="s">
        <v>11335</v>
      </c>
    </row>
    <row r="4287" spans="1:2">
      <c r="A4287" s="24" t="s">
        <v>12362</v>
      </c>
      <c r="B4287" s="24" t="s">
        <v>12363</v>
      </c>
    </row>
    <row r="4288" spans="1:2">
      <c r="A4288" s="24" t="s">
        <v>12364</v>
      </c>
      <c r="B4288" s="24" t="s">
        <v>12365</v>
      </c>
    </row>
    <row r="4289" spans="1:2">
      <c r="A4289" s="24" t="s">
        <v>12366</v>
      </c>
      <c r="B4289" s="24" t="s">
        <v>9147</v>
      </c>
    </row>
    <row r="4290" spans="1:2">
      <c r="A4290" s="24" t="s">
        <v>12367</v>
      </c>
      <c r="B4290" s="24" t="s">
        <v>12368</v>
      </c>
    </row>
    <row r="4291" spans="1:2">
      <c r="A4291" s="24" t="s">
        <v>12369</v>
      </c>
      <c r="B4291" s="24" t="s">
        <v>12370</v>
      </c>
    </row>
    <row r="4292" spans="1:2">
      <c r="A4292" s="24" t="s">
        <v>12371</v>
      </c>
      <c r="B4292" s="24" t="s">
        <v>12372</v>
      </c>
    </row>
    <row r="4293" spans="1:2">
      <c r="A4293" s="24" t="s">
        <v>12373</v>
      </c>
      <c r="B4293" s="24" t="s">
        <v>12374</v>
      </c>
    </row>
    <row r="4294" spans="1:2">
      <c r="A4294" s="24"/>
      <c r="B4294" s="24"/>
    </row>
    <row r="4295" spans="1:2">
      <c r="A4295" s="24" t="s">
        <v>12375</v>
      </c>
      <c r="B4295" s="24"/>
    </row>
    <row r="4296" spans="1:2">
      <c r="A4296" s="24"/>
      <c r="B4296" s="24"/>
    </row>
    <row r="4297" spans="1:2">
      <c r="A4297" s="24" t="s">
        <v>12376</v>
      </c>
      <c r="B4297" s="24" t="s">
        <v>12377</v>
      </c>
    </row>
    <row r="4298" spans="1:2">
      <c r="A4298" s="24" t="s">
        <v>12378</v>
      </c>
      <c r="B4298" s="24" t="s">
        <v>11015</v>
      </c>
    </row>
    <row r="4299" spans="1:2">
      <c r="A4299" s="24" t="s">
        <v>12379</v>
      </c>
      <c r="B4299" s="24" t="s">
        <v>11734</v>
      </c>
    </row>
    <row r="4300" spans="1:2">
      <c r="A4300" s="24" t="s">
        <v>12380</v>
      </c>
      <c r="B4300" s="24" t="s">
        <v>12381</v>
      </c>
    </row>
    <row r="4301" spans="1:2">
      <c r="A4301" s="24" t="s">
        <v>12382</v>
      </c>
      <c r="B4301" s="24" t="s">
        <v>12383</v>
      </c>
    </row>
    <row r="4302" spans="1:2">
      <c r="A4302" s="24" t="s">
        <v>12384</v>
      </c>
      <c r="B4302" s="24" t="s">
        <v>12385</v>
      </c>
    </row>
    <row r="4303" spans="1:2">
      <c r="A4303" s="24" t="s">
        <v>12386</v>
      </c>
      <c r="B4303" s="24" t="s">
        <v>6460</v>
      </c>
    </row>
    <row r="4304" spans="1:2">
      <c r="A4304" s="24" t="s">
        <v>12387</v>
      </c>
      <c r="B4304" s="24" t="s">
        <v>12388</v>
      </c>
    </row>
    <row r="4305" spans="1:2">
      <c r="A4305" s="24" t="s">
        <v>12389</v>
      </c>
      <c r="B4305" s="24" t="s">
        <v>12390</v>
      </c>
    </row>
    <row r="4306" spans="1:2">
      <c r="A4306" s="24" t="s">
        <v>12391</v>
      </c>
      <c r="B4306" s="24" t="s">
        <v>12392</v>
      </c>
    </row>
    <row r="4307" spans="1:2">
      <c r="A4307" s="24" t="s">
        <v>12393</v>
      </c>
      <c r="B4307" s="24" t="s">
        <v>12394</v>
      </c>
    </row>
    <row r="4308" spans="1:2">
      <c r="A4308" s="24" t="s">
        <v>12395</v>
      </c>
      <c r="B4308" s="24" t="s">
        <v>9799</v>
      </c>
    </row>
    <row r="4309" spans="1:2">
      <c r="A4309" s="24" t="s">
        <v>12396</v>
      </c>
      <c r="B4309" s="24" t="s">
        <v>12397</v>
      </c>
    </row>
    <row r="4310" spans="1:2">
      <c r="A4310" s="24" t="s">
        <v>12398</v>
      </c>
      <c r="B4310" s="24" t="s">
        <v>12399</v>
      </c>
    </row>
    <row r="4311" spans="1:2">
      <c r="A4311" s="24" t="s">
        <v>12400</v>
      </c>
      <c r="B4311" s="24" t="s">
        <v>12401</v>
      </c>
    </row>
    <row r="4312" spans="1:2">
      <c r="A4312" s="24" t="s">
        <v>12402</v>
      </c>
      <c r="B4312" s="24" t="s">
        <v>12403</v>
      </c>
    </row>
    <row r="4313" spans="1:2">
      <c r="A4313" s="24" t="s">
        <v>12404</v>
      </c>
      <c r="B4313" s="24" t="s">
        <v>12405</v>
      </c>
    </row>
    <row r="4314" spans="1:2">
      <c r="A4314" s="24" t="s">
        <v>12406</v>
      </c>
      <c r="B4314" s="24" t="s">
        <v>12407</v>
      </c>
    </row>
    <row r="4315" spans="1:2">
      <c r="A4315" s="24" t="s">
        <v>12408</v>
      </c>
      <c r="B4315" s="24" t="s">
        <v>12409</v>
      </c>
    </row>
    <row r="4316" spans="1:2">
      <c r="A4316" s="24" t="s">
        <v>12410</v>
      </c>
      <c r="B4316" s="24" t="s">
        <v>12411</v>
      </c>
    </row>
    <row r="4317" spans="1:2">
      <c r="A4317" s="24" t="s">
        <v>12412</v>
      </c>
      <c r="B4317" s="24" t="s">
        <v>12413</v>
      </c>
    </row>
    <row r="4318" spans="1:2">
      <c r="A4318" s="24" t="s">
        <v>12414</v>
      </c>
      <c r="B4318" s="24" t="s">
        <v>12415</v>
      </c>
    </row>
    <row r="4319" spans="1:2">
      <c r="A4319" s="24" t="s">
        <v>12416</v>
      </c>
      <c r="B4319" s="24" t="s">
        <v>6155</v>
      </c>
    </row>
    <row r="4320" spans="1:2">
      <c r="A4320" s="24" t="s">
        <v>12417</v>
      </c>
      <c r="B4320" s="24" t="s">
        <v>12418</v>
      </c>
    </row>
    <row r="4321" spans="1:2">
      <c r="A4321" s="24" t="s">
        <v>12419</v>
      </c>
      <c r="B4321" s="24" t="s">
        <v>12420</v>
      </c>
    </row>
    <row r="4322" spans="1:2">
      <c r="A4322" s="24" t="s">
        <v>12421</v>
      </c>
      <c r="B4322" s="24" t="s">
        <v>12422</v>
      </c>
    </row>
    <row r="4323" spans="1:2">
      <c r="A4323" s="24" t="s">
        <v>12423</v>
      </c>
      <c r="B4323" s="24" t="s">
        <v>12424</v>
      </c>
    </row>
    <row r="4324" spans="1:2">
      <c r="A4324" s="24" t="s">
        <v>12425</v>
      </c>
      <c r="B4324" s="24" t="s">
        <v>9151</v>
      </c>
    </row>
    <row r="4325" spans="1:2">
      <c r="A4325" s="24" t="s">
        <v>12426</v>
      </c>
      <c r="B4325" s="24" t="s">
        <v>12427</v>
      </c>
    </row>
    <row r="4326" spans="1:2">
      <c r="A4326" s="24" t="s">
        <v>12428</v>
      </c>
      <c r="B4326" s="24" t="s">
        <v>12429</v>
      </c>
    </row>
    <row r="4327" spans="1:2">
      <c r="A4327" s="24" t="s">
        <v>12430</v>
      </c>
      <c r="B4327" s="24" t="s">
        <v>12431</v>
      </c>
    </row>
    <row r="4328" spans="1:2">
      <c r="A4328" s="24" t="s">
        <v>12432</v>
      </c>
      <c r="B4328" s="24" t="s">
        <v>12433</v>
      </c>
    </row>
    <row r="4329" spans="1:2">
      <c r="A4329" s="24" t="s">
        <v>12434</v>
      </c>
      <c r="B4329" s="24" t="s">
        <v>12435</v>
      </c>
    </row>
    <row r="4330" spans="1:2">
      <c r="A4330" s="24" t="s">
        <v>12436</v>
      </c>
      <c r="B4330" s="24" t="s">
        <v>12437</v>
      </c>
    </row>
    <row r="4331" spans="1:2">
      <c r="A4331" s="24" t="s">
        <v>12438</v>
      </c>
      <c r="B4331" s="24" t="s">
        <v>8754</v>
      </c>
    </row>
    <row r="4332" spans="1:2">
      <c r="A4332" s="24" t="s">
        <v>12439</v>
      </c>
      <c r="B4332" s="24" t="s">
        <v>12440</v>
      </c>
    </row>
    <row r="4333" spans="1:2">
      <c r="A4333" s="24" t="s">
        <v>12441</v>
      </c>
      <c r="B4333" s="24" t="s">
        <v>12238</v>
      </c>
    </row>
    <row r="4334" spans="1:2">
      <c r="A4334" s="24" t="s">
        <v>12442</v>
      </c>
      <c r="B4334" s="24" t="s">
        <v>12443</v>
      </c>
    </row>
    <row r="4335" spans="1:2">
      <c r="A4335" s="24" t="s">
        <v>12444</v>
      </c>
      <c r="B4335" s="24" t="s">
        <v>10920</v>
      </c>
    </row>
    <row r="4336" spans="1:2">
      <c r="A4336" s="24" t="s">
        <v>12445</v>
      </c>
      <c r="B4336" s="24" t="s">
        <v>12446</v>
      </c>
    </row>
    <row r="4337" spans="1:2">
      <c r="A4337" s="24" t="s">
        <v>12447</v>
      </c>
      <c r="B4337" s="24" t="s">
        <v>12448</v>
      </c>
    </row>
    <row r="4338" spans="1:2">
      <c r="A4338" s="24" t="s">
        <v>12449</v>
      </c>
      <c r="B4338" s="24" t="s">
        <v>5115</v>
      </c>
    </row>
    <row r="4339" spans="1:2">
      <c r="A4339" s="24" t="s">
        <v>12450</v>
      </c>
      <c r="B4339" s="24" t="s">
        <v>12451</v>
      </c>
    </row>
    <row r="4340" spans="1:2">
      <c r="A4340" s="24" t="s">
        <v>12452</v>
      </c>
      <c r="B4340" s="24" t="s">
        <v>12453</v>
      </c>
    </row>
    <row r="4341" spans="1:2">
      <c r="A4341" s="24" t="s">
        <v>12454</v>
      </c>
      <c r="B4341" s="24" t="s">
        <v>12455</v>
      </c>
    </row>
    <row r="4342" spans="1:2">
      <c r="A4342" s="24" t="s">
        <v>12456</v>
      </c>
      <c r="B4342" s="24" t="s">
        <v>12457</v>
      </c>
    </row>
    <row r="4343" spans="1:2">
      <c r="A4343" s="24" t="s">
        <v>12458</v>
      </c>
      <c r="B4343" s="24" t="s">
        <v>5274</v>
      </c>
    </row>
    <row r="4344" spans="1:2">
      <c r="A4344" s="24" t="s">
        <v>12459</v>
      </c>
      <c r="B4344" s="24" t="s">
        <v>6195</v>
      </c>
    </row>
    <row r="4345" spans="1:2">
      <c r="A4345" s="24" t="s">
        <v>12460</v>
      </c>
      <c r="B4345" s="24" t="s">
        <v>12461</v>
      </c>
    </row>
    <row r="4346" spans="1:2">
      <c r="A4346" s="24" t="s">
        <v>12462</v>
      </c>
      <c r="B4346" s="24" t="s">
        <v>12463</v>
      </c>
    </row>
    <row r="4347" spans="1:2">
      <c r="A4347" s="24" t="s">
        <v>12464</v>
      </c>
      <c r="B4347" s="24" t="s">
        <v>12465</v>
      </c>
    </row>
    <row r="4348" spans="1:2">
      <c r="A4348" s="24" t="s">
        <v>12466</v>
      </c>
      <c r="B4348" s="24" t="s">
        <v>6195</v>
      </c>
    </row>
    <row r="4349" spans="1:2">
      <c r="A4349" s="24" t="s">
        <v>12467</v>
      </c>
      <c r="B4349" s="24" t="s">
        <v>12468</v>
      </c>
    </row>
    <row r="4350" spans="1:2">
      <c r="A4350" s="24" t="s">
        <v>12469</v>
      </c>
      <c r="B4350" s="24" t="s">
        <v>12470</v>
      </c>
    </row>
    <row r="4351" spans="1:2">
      <c r="A4351" s="24" t="s">
        <v>12471</v>
      </c>
      <c r="B4351" s="24" t="s">
        <v>12003</v>
      </c>
    </row>
    <row r="4352" spans="1:2">
      <c r="A4352" s="24" t="s">
        <v>12472</v>
      </c>
      <c r="B4352" s="24" t="s">
        <v>12473</v>
      </c>
    </row>
    <row r="4353" spans="1:2">
      <c r="A4353" s="24" t="s">
        <v>12474</v>
      </c>
      <c r="B4353" s="24" t="s">
        <v>12475</v>
      </c>
    </row>
    <row r="4354" spans="1:2">
      <c r="A4354" s="24" t="s">
        <v>12476</v>
      </c>
      <c r="B4354" s="24" t="s">
        <v>12477</v>
      </c>
    </row>
    <row r="4355" spans="1:2">
      <c r="A4355" s="24" t="s">
        <v>12478</v>
      </c>
      <c r="B4355" s="24" t="s">
        <v>12479</v>
      </c>
    </row>
    <row r="4356" spans="1:2">
      <c r="A4356" s="24" t="s">
        <v>12480</v>
      </c>
      <c r="B4356" s="24" t="s">
        <v>12481</v>
      </c>
    </row>
    <row r="4357" spans="1:2">
      <c r="A4357" s="24" t="s">
        <v>12482</v>
      </c>
      <c r="B4357" s="24" t="s">
        <v>12483</v>
      </c>
    </row>
    <row r="4358" spans="1:2">
      <c r="A4358" s="24" t="s">
        <v>12484</v>
      </c>
      <c r="B4358" s="24" t="s">
        <v>12485</v>
      </c>
    </row>
    <row r="4359" spans="1:2">
      <c r="A4359" s="24" t="s">
        <v>12486</v>
      </c>
      <c r="B4359" s="24" t="s">
        <v>12487</v>
      </c>
    </row>
    <row r="4360" spans="1:2">
      <c r="A4360" s="24" t="s">
        <v>12488</v>
      </c>
      <c r="B4360" s="24" t="s">
        <v>5675</v>
      </c>
    </row>
    <row r="4361" spans="1:2">
      <c r="A4361" s="24" t="s">
        <v>12489</v>
      </c>
      <c r="B4361" s="24" t="s">
        <v>12490</v>
      </c>
    </row>
    <row r="4362" spans="1:2">
      <c r="A4362" s="24" t="s">
        <v>12491</v>
      </c>
      <c r="B4362" s="24" t="s">
        <v>12492</v>
      </c>
    </row>
    <row r="4363" spans="1:2">
      <c r="A4363" s="24" t="s">
        <v>12493</v>
      </c>
      <c r="B4363" s="24" t="s">
        <v>12494</v>
      </c>
    </row>
    <row r="4364" spans="1:2">
      <c r="A4364" s="24" t="s">
        <v>12495</v>
      </c>
      <c r="B4364" s="24" t="s">
        <v>12003</v>
      </c>
    </row>
    <row r="4365" spans="1:2">
      <c r="A4365" s="24" t="s">
        <v>12496</v>
      </c>
      <c r="B4365" s="24" t="s">
        <v>12497</v>
      </c>
    </row>
    <row r="4366" spans="1:2">
      <c r="A4366" s="24" t="s">
        <v>12498</v>
      </c>
      <c r="B4366" s="24" t="s">
        <v>12499</v>
      </c>
    </row>
    <row r="4367" spans="1:2">
      <c r="A4367" s="24" t="s">
        <v>12500</v>
      </c>
      <c r="B4367" s="24" t="s">
        <v>12501</v>
      </c>
    </row>
    <row r="4368" spans="1:2">
      <c r="A4368" s="24" t="s">
        <v>12502</v>
      </c>
      <c r="B4368" s="24" t="s">
        <v>12503</v>
      </c>
    </row>
    <row r="4369" spans="1:2">
      <c r="A4369" s="24" t="s">
        <v>12504</v>
      </c>
      <c r="B4369" s="24" t="s">
        <v>12505</v>
      </c>
    </row>
    <row r="4370" spans="1:2">
      <c r="A4370" s="24" t="s">
        <v>12506</v>
      </c>
      <c r="B4370" s="24" t="s">
        <v>12507</v>
      </c>
    </row>
    <row r="4371" spans="1:2">
      <c r="A4371" s="24" t="s">
        <v>12508</v>
      </c>
      <c r="B4371" s="24" t="s">
        <v>12509</v>
      </c>
    </row>
    <row r="4372" spans="1:2">
      <c r="A4372" s="24" t="s">
        <v>12510</v>
      </c>
      <c r="B4372" s="24" t="s">
        <v>12473</v>
      </c>
    </row>
    <row r="4373" spans="1:2">
      <c r="A4373" s="24" t="s">
        <v>12511</v>
      </c>
      <c r="B4373" s="24" t="s">
        <v>12512</v>
      </c>
    </row>
    <row r="4374" spans="1:2">
      <c r="A4374" s="24" t="s">
        <v>12513</v>
      </c>
      <c r="B4374" s="24" t="s">
        <v>12514</v>
      </c>
    </row>
    <row r="4375" spans="1:2">
      <c r="A4375" s="24" t="s">
        <v>12515</v>
      </c>
      <c r="B4375" s="24" t="s">
        <v>10857</v>
      </c>
    </row>
    <row r="4376" spans="1:2">
      <c r="A4376" s="24" t="s">
        <v>12516</v>
      </c>
      <c r="B4376" s="24" t="s">
        <v>12517</v>
      </c>
    </row>
    <row r="4377" spans="1:2">
      <c r="A4377" s="24" t="s">
        <v>12518</v>
      </c>
      <c r="B4377" s="24" t="s">
        <v>12519</v>
      </c>
    </row>
    <row r="4378" spans="1:2">
      <c r="A4378" s="24" t="s">
        <v>12520</v>
      </c>
      <c r="B4378" s="24" t="s">
        <v>12521</v>
      </c>
    </row>
    <row r="4379" spans="1:2">
      <c r="A4379" s="24" t="s">
        <v>12522</v>
      </c>
      <c r="B4379" s="24" t="s">
        <v>12523</v>
      </c>
    </row>
    <row r="4380" spans="1:2">
      <c r="A4380" s="24" t="s">
        <v>12524</v>
      </c>
      <c r="B4380" s="24" t="s">
        <v>12525</v>
      </c>
    </row>
    <row r="4381" spans="1:2">
      <c r="A4381" s="24" t="s">
        <v>12526</v>
      </c>
      <c r="B4381" s="24" t="s">
        <v>12527</v>
      </c>
    </row>
    <row r="4382" spans="1:2">
      <c r="A4382" s="24" t="s">
        <v>12528</v>
      </c>
      <c r="B4382" s="24" t="s">
        <v>12529</v>
      </c>
    </row>
    <row r="4383" spans="1:2">
      <c r="A4383" s="24" t="s">
        <v>12530</v>
      </c>
      <c r="B4383" s="24" t="s">
        <v>12531</v>
      </c>
    </row>
    <row r="4384" spans="1:2">
      <c r="A4384" s="24" t="s">
        <v>12532</v>
      </c>
      <c r="B4384" s="24" t="s">
        <v>12533</v>
      </c>
    </row>
    <row r="4385" spans="1:2">
      <c r="A4385" s="24" t="s">
        <v>12534</v>
      </c>
      <c r="B4385" s="24" t="s">
        <v>12535</v>
      </c>
    </row>
    <row r="4386" spans="1:2">
      <c r="A4386" s="24" t="s">
        <v>12536</v>
      </c>
      <c r="B4386" s="24" t="s">
        <v>12537</v>
      </c>
    </row>
    <row r="4387" spans="1:2">
      <c r="A4387" s="24" t="s">
        <v>12538</v>
      </c>
      <c r="B4387" s="24" t="s">
        <v>11716</v>
      </c>
    </row>
    <row r="4388" spans="1:2">
      <c r="A4388" s="24" t="s">
        <v>12539</v>
      </c>
      <c r="B4388" s="24" t="s">
        <v>12540</v>
      </c>
    </row>
    <row r="4389" spans="1:2">
      <c r="A4389" s="24" t="s">
        <v>12541</v>
      </c>
      <c r="B4389" s="24" t="s">
        <v>12542</v>
      </c>
    </row>
    <row r="4390" spans="1:2">
      <c r="A4390" s="24" t="s">
        <v>12543</v>
      </c>
      <c r="B4390" s="24" t="s">
        <v>12544</v>
      </c>
    </row>
    <row r="4391" spans="1:2">
      <c r="A4391" s="24" t="s">
        <v>12545</v>
      </c>
      <c r="B4391" s="24" t="s">
        <v>12546</v>
      </c>
    </row>
    <row r="4392" spans="1:2">
      <c r="A4392" s="24" t="s">
        <v>12547</v>
      </c>
      <c r="B4392" s="24" t="s">
        <v>12548</v>
      </c>
    </row>
    <row r="4393" spans="1:2">
      <c r="A4393" s="24" t="s">
        <v>12549</v>
      </c>
      <c r="B4393" s="24" t="s">
        <v>12550</v>
      </c>
    </row>
    <row r="4394" spans="1:2">
      <c r="A4394" s="24" t="s">
        <v>12551</v>
      </c>
      <c r="B4394" s="24" t="s">
        <v>12552</v>
      </c>
    </row>
    <row r="4395" spans="1:2">
      <c r="A4395" s="24" t="s">
        <v>12553</v>
      </c>
      <c r="B4395" s="24" t="s">
        <v>12554</v>
      </c>
    </row>
    <row r="4396" spans="1:2">
      <c r="A4396" s="24" t="s">
        <v>12555</v>
      </c>
      <c r="B4396" s="24" t="s">
        <v>12556</v>
      </c>
    </row>
    <row r="4397" spans="1:2">
      <c r="A4397" s="24" t="s">
        <v>12557</v>
      </c>
      <c r="B4397" s="24" t="s">
        <v>12558</v>
      </c>
    </row>
    <row r="4398" spans="1:2">
      <c r="A4398" s="24" t="s">
        <v>12559</v>
      </c>
      <c r="B4398" s="24" t="s">
        <v>12560</v>
      </c>
    </row>
    <row r="4399" spans="1:2">
      <c r="A4399" s="24" t="s">
        <v>12561</v>
      </c>
      <c r="B4399" s="24" t="s">
        <v>8182</v>
      </c>
    </row>
    <row r="4400" spans="1:2">
      <c r="A4400" s="24" t="s">
        <v>12562</v>
      </c>
      <c r="B4400" s="24" t="s">
        <v>12563</v>
      </c>
    </row>
    <row r="4401" spans="1:2">
      <c r="A4401" s="24" t="s">
        <v>12564</v>
      </c>
      <c r="B4401" s="24" t="s">
        <v>12565</v>
      </c>
    </row>
    <row r="4402" spans="1:2">
      <c r="A4402" s="24" t="s">
        <v>12566</v>
      </c>
      <c r="B4402" s="24" t="s">
        <v>12567</v>
      </c>
    </row>
    <row r="4403" spans="1:2">
      <c r="A4403" s="24" t="s">
        <v>12568</v>
      </c>
      <c r="B4403" s="24" t="s">
        <v>10432</v>
      </c>
    </row>
    <row r="4404" spans="1:2">
      <c r="A4404" s="24" t="s">
        <v>12569</v>
      </c>
      <c r="B4404" s="24" t="s">
        <v>12570</v>
      </c>
    </row>
    <row r="4405" spans="1:2">
      <c r="A4405" s="24" t="s">
        <v>12571</v>
      </c>
      <c r="B4405" s="24" t="s">
        <v>5408</v>
      </c>
    </row>
    <row r="4406" spans="1:2">
      <c r="A4406" s="24" t="s">
        <v>12572</v>
      </c>
      <c r="B4406" s="24" t="s">
        <v>12573</v>
      </c>
    </row>
    <row r="4407" spans="1:2">
      <c r="A4407" s="24" t="s">
        <v>12574</v>
      </c>
      <c r="B4407" s="24" t="s">
        <v>10630</v>
      </c>
    </row>
    <row r="4408" spans="1:2">
      <c r="A4408" s="24" t="s">
        <v>12575</v>
      </c>
      <c r="B4408" s="24" t="s">
        <v>12576</v>
      </c>
    </row>
    <row r="4409" spans="1:2">
      <c r="A4409" s="24" t="s">
        <v>12577</v>
      </c>
      <c r="B4409" s="24" t="s">
        <v>12578</v>
      </c>
    </row>
    <row r="4410" spans="1:2">
      <c r="A4410" s="27" t="s">
        <v>12579</v>
      </c>
      <c r="B4410" s="24" t="s">
        <v>12159</v>
      </c>
    </row>
    <row r="4411" spans="1:2">
      <c r="A4411" s="22" t="s">
        <v>12580</v>
      </c>
      <c r="B4411" s="22" t="s">
        <v>12581</v>
      </c>
    </row>
    <row r="4412" spans="1:2">
      <c r="A4412" s="24" t="s">
        <v>12582</v>
      </c>
      <c r="B4412" s="24" t="s">
        <v>12583</v>
      </c>
    </row>
    <row r="4413" spans="1:2">
      <c r="A4413" s="24" t="s">
        <v>12584</v>
      </c>
      <c r="B4413" s="24" t="s">
        <v>11428</v>
      </c>
    </row>
    <row r="4414" spans="1:2">
      <c r="A4414" s="24" t="s">
        <v>12585</v>
      </c>
      <c r="B4414" s="24" t="s">
        <v>12586</v>
      </c>
    </row>
    <row r="4415" spans="1:2">
      <c r="A4415" s="24" t="s">
        <v>12587</v>
      </c>
      <c r="B4415" s="24" t="s">
        <v>11848</v>
      </c>
    </row>
    <row r="4416" spans="1:2">
      <c r="A4416" s="24" t="s">
        <v>12588</v>
      </c>
      <c r="B4416" s="24" t="s">
        <v>12589</v>
      </c>
    </row>
    <row r="4417" spans="1:2">
      <c r="A4417" s="24" t="s">
        <v>12590</v>
      </c>
      <c r="B4417" s="24" t="s">
        <v>12591</v>
      </c>
    </row>
    <row r="4418" spans="1:2">
      <c r="A4418" s="24" t="s">
        <v>12592</v>
      </c>
      <c r="B4418" s="24" t="s">
        <v>11323</v>
      </c>
    </row>
    <row r="4419" spans="1:2">
      <c r="A4419" s="24" t="s">
        <v>12593</v>
      </c>
      <c r="B4419" s="24" t="s">
        <v>12594</v>
      </c>
    </row>
    <row r="4420" spans="1:2">
      <c r="A4420" s="24" t="s">
        <v>12595</v>
      </c>
      <c r="B4420" s="24" t="s">
        <v>12596</v>
      </c>
    </row>
    <row r="4421" spans="1:2">
      <c r="A4421" s="24" t="s">
        <v>12597</v>
      </c>
      <c r="B4421" s="24" t="s">
        <v>12598</v>
      </c>
    </row>
    <row r="4422" spans="1:2">
      <c r="A4422" s="24" t="s">
        <v>12599</v>
      </c>
      <c r="B4422" s="24" t="s">
        <v>12600</v>
      </c>
    </row>
    <row r="4423" spans="1:2">
      <c r="A4423" s="24" t="s">
        <v>12601</v>
      </c>
      <c r="B4423" s="24" t="s">
        <v>12602</v>
      </c>
    </row>
    <row r="4424" spans="1:2">
      <c r="A4424" s="24" t="s">
        <v>12603</v>
      </c>
      <c r="B4424" s="24" t="s">
        <v>11380</v>
      </c>
    </row>
    <row r="4425" spans="1:2">
      <c r="A4425" s="24" t="s">
        <v>12604</v>
      </c>
      <c r="B4425" s="24" t="s">
        <v>12605</v>
      </c>
    </row>
    <row r="4426" spans="1:2">
      <c r="A4426" s="24" t="s">
        <v>12606</v>
      </c>
      <c r="B4426" s="24" t="s">
        <v>12607</v>
      </c>
    </row>
    <row r="4427" spans="1:2">
      <c r="A4427" s="24" t="s">
        <v>12608</v>
      </c>
      <c r="B4427" s="24" t="s">
        <v>9001</v>
      </c>
    </row>
    <row r="4428" spans="1:2">
      <c r="A4428" s="24" t="s">
        <v>12609</v>
      </c>
      <c r="B4428" s="24" t="s">
        <v>12610</v>
      </c>
    </row>
    <row r="4429" spans="1:2">
      <c r="A4429" s="24" t="s">
        <v>12611</v>
      </c>
      <c r="B4429" s="24" t="s">
        <v>12612</v>
      </c>
    </row>
    <row r="4430" spans="1:2">
      <c r="A4430" s="24" t="s">
        <v>12613</v>
      </c>
      <c r="B4430" s="24" t="s">
        <v>12614</v>
      </c>
    </row>
    <row r="4431" spans="1:2">
      <c r="A4431" s="24" t="s">
        <v>12615</v>
      </c>
      <c r="B4431" s="24" t="s">
        <v>12616</v>
      </c>
    </row>
    <row r="4432" spans="1:2">
      <c r="A4432" s="24" t="s">
        <v>12617</v>
      </c>
      <c r="B4432" s="24" t="s">
        <v>12618</v>
      </c>
    </row>
    <row r="4433" spans="1:2">
      <c r="A4433" s="24" t="s">
        <v>12619</v>
      </c>
      <c r="B4433" s="24" t="s">
        <v>12620</v>
      </c>
    </row>
    <row r="4434" spans="1:2">
      <c r="A4434" s="24" t="s">
        <v>12621</v>
      </c>
      <c r="B4434" s="24" t="s">
        <v>12622</v>
      </c>
    </row>
    <row r="4435" spans="1:2">
      <c r="A4435" s="24" t="s">
        <v>12623</v>
      </c>
      <c r="B4435" s="24" t="s">
        <v>12624</v>
      </c>
    </row>
    <row r="4436" spans="1:2">
      <c r="A4436" s="24" t="s">
        <v>12625</v>
      </c>
      <c r="B4436" s="24" t="s">
        <v>12626</v>
      </c>
    </row>
    <row r="4437" spans="1:2">
      <c r="A4437" s="24" t="s">
        <v>12627</v>
      </c>
      <c r="B4437" s="24" t="s">
        <v>12628</v>
      </c>
    </row>
    <row r="4438" spans="1:2">
      <c r="A4438" s="24" t="s">
        <v>12629</v>
      </c>
      <c r="B4438" s="24" t="s">
        <v>12628</v>
      </c>
    </row>
    <row r="4439" spans="1:2">
      <c r="A4439" s="24" t="s">
        <v>12630</v>
      </c>
      <c r="B4439" s="24" t="s">
        <v>8543</v>
      </c>
    </row>
    <row r="4440" spans="1:2">
      <c r="A4440" s="24" t="s">
        <v>12631</v>
      </c>
      <c r="B4440" s="24" t="s">
        <v>12632</v>
      </c>
    </row>
    <row r="4441" spans="1:2">
      <c r="A4441" s="24" t="s">
        <v>12633</v>
      </c>
      <c r="B4441" s="24" t="s">
        <v>12634</v>
      </c>
    </row>
    <row r="4442" spans="1:2">
      <c r="A4442" s="24" t="s">
        <v>12635</v>
      </c>
      <c r="B4442" s="24" t="s">
        <v>12636</v>
      </c>
    </row>
    <row r="4443" spans="1:2">
      <c r="A4443" s="24" t="s">
        <v>12637</v>
      </c>
      <c r="B4443" s="24" t="s">
        <v>7713</v>
      </c>
    </row>
    <row r="4444" spans="1:2">
      <c r="A4444" s="24" t="s">
        <v>12638</v>
      </c>
      <c r="B4444" s="24" t="s">
        <v>12639</v>
      </c>
    </row>
    <row r="4445" spans="1:2">
      <c r="A4445" s="24" t="s">
        <v>12640</v>
      </c>
      <c r="B4445" s="24" t="s">
        <v>12641</v>
      </c>
    </row>
    <row r="4446" spans="1:2">
      <c r="A4446" s="24" t="s">
        <v>12642</v>
      </c>
      <c r="B4446" s="24" t="s">
        <v>12643</v>
      </c>
    </row>
    <row r="4447" spans="1:2">
      <c r="A4447" s="24" t="s">
        <v>12644</v>
      </c>
      <c r="B4447" s="24" t="s">
        <v>7820</v>
      </c>
    </row>
    <row r="4448" spans="1:2">
      <c r="A4448" s="24" t="s">
        <v>12645</v>
      </c>
      <c r="B4448" s="24" t="s">
        <v>12646</v>
      </c>
    </row>
    <row r="4449" spans="1:2">
      <c r="A4449" s="24" t="s">
        <v>12647</v>
      </c>
      <c r="B4449" s="24" t="s">
        <v>9096</v>
      </c>
    </row>
    <row r="4450" spans="1:2">
      <c r="A4450" s="24" t="s">
        <v>12648</v>
      </c>
      <c r="B4450" s="24" t="s">
        <v>12649</v>
      </c>
    </row>
    <row r="4451" spans="1:2">
      <c r="A4451" s="24" t="s">
        <v>12650</v>
      </c>
      <c r="B4451" s="24" t="s">
        <v>4651</v>
      </c>
    </row>
    <row r="4452" spans="1:2">
      <c r="A4452" s="24" t="s">
        <v>12651</v>
      </c>
      <c r="B4452" s="24" t="s">
        <v>4598</v>
      </c>
    </row>
    <row r="4453" spans="1:2">
      <c r="A4453" s="24" t="s">
        <v>507</v>
      </c>
      <c r="B4453" s="24" t="s">
        <v>12652</v>
      </c>
    </row>
    <row r="4454" spans="1:2">
      <c r="A4454" s="24" t="s">
        <v>12653</v>
      </c>
      <c r="B4454" s="24" t="s">
        <v>12654</v>
      </c>
    </row>
    <row r="4455" spans="1:2">
      <c r="A4455" s="24" t="s">
        <v>12655</v>
      </c>
      <c r="B4455" s="24" t="s">
        <v>6037</v>
      </c>
    </row>
    <row r="4456" spans="1:2">
      <c r="A4456" s="24" t="s">
        <v>12656</v>
      </c>
      <c r="B4456" s="24" t="s">
        <v>12657</v>
      </c>
    </row>
    <row r="4457" spans="1:2">
      <c r="A4457" s="24" t="s">
        <v>12658</v>
      </c>
      <c r="B4457" s="24" t="s">
        <v>12659</v>
      </c>
    </row>
    <row r="4458" spans="1:2">
      <c r="A4458" s="24" t="s">
        <v>12660</v>
      </c>
      <c r="B4458" s="24" t="s">
        <v>12661</v>
      </c>
    </row>
    <row r="4459" spans="1:2">
      <c r="A4459" s="24" t="s">
        <v>12662</v>
      </c>
      <c r="B4459" s="24" t="s">
        <v>12663</v>
      </c>
    </row>
    <row r="4460" spans="1:2">
      <c r="A4460" s="24" t="s">
        <v>12664</v>
      </c>
      <c r="B4460" s="24" t="s">
        <v>12665</v>
      </c>
    </row>
    <row r="4461" spans="1:2">
      <c r="A4461" s="24" t="s">
        <v>12666</v>
      </c>
      <c r="B4461" s="24" t="s">
        <v>12667</v>
      </c>
    </row>
    <row r="4462" spans="1:2">
      <c r="A4462" s="24" t="s">
        <v>12668</v>
      </c>
      <c r="B4462" s="24" t="s">
        <v>12669</v>
      </c>
    </row>
    <row r="4463" spans="1:2">
      <c r="A4463" s="24" t="s">
        <v>12670</v>
      </c>
      <c r="B4463" s="24" t="s">
        <v>12671</v>
      </c>
    </row>
    <row r="4464" spans="1:2">
      <c r="A4464" s="24" t="s">
        <v>12672</v>
      </c>
      <c r="B4464" s="24" t="s">
        <v>10593</v>
      </c>
    </row>
    <row r="4465" spans="1:2">
      <c r="A4465" s="24" t="s">
        <v>12673</v>
      </c>
      <c r="B4465" s="24" t="s">
        <v>9304</v>
      </c>
    </row>
    <row r="4466" spans="1:2">
      <c r="A4466" s="24" t="s">
        <v>12674</v>
      </c>
      <c r="B4466" s="24" t="s">
        <v>12675</v>
      </c>
    </row>
    <row r="4467" spans="1:2">
      <c r="A4467" s="24" t="s">
        <v>12676</v>
      </c>
      <c r="B4467" s="24" t="s">
        <v>12677</v>
      </c>
    </row>
    <row r="4468" spans="1:2">
      <c r="A4468" s="24" t="s">
        <v>12678</v>
      </c>
      <c r="B4468" s="24" t="s">
        <v>7313</v>
      </c>
    </row>
    <row r="4469" spans="1:2">
      <c r="A4469" s="24" t="s">
        <v>12679</v>
      </c>
      <c r="B4469" s="24" t="s">
        <v>12680</v>
      </c>
    </row>
    <row r="4470" spans="1:2">
      <c r="A4470" s="24" t="s">
        <v>12681</v>
      </c>
      <c r="B4470" s="24" t="s">
        <v>12682</v>
      </c>
    </row>
    <row r="4471" spans="1:2">
      <c r="A4471" s="24" t="s">
        <v>12683</v>
      </c>
      <c r="B4471" s="24" t="s">
        <v>12684</v>
      </c>
    </row>
    <row r="4472" spans="1:2">
      <c r="A4472" s="24" t="s">
        <v>12685</v>
      </c>
      <c r="B4472" s="24" t="s">
        <v>12686</v>
      </c>
    </row>
    <row r="4473" spans="1:2">
      <c r="A4473" s="24" t="s">
        <v>12687</v>
      </c>
      <c r="B4473" s="24" t="s">
        <v>12688</v>
      </c>
    </row>
    <row r="4474" spans="1:2">
      <c r="A4474" s="24" t="s">
        <v>12689</v>
      </c>
      <c r="B4474" s="24" t="s">
        <v>12690</v>
      </c>
    </row>
    <row r="4475" spans="1:2">
      <c r="A4475" s="24" t="s">
        <v>12691</v>
      </c>
      <c r="B4475" s="24" t="s">
        <v>12692</v>
      </c>
    </row>
    <row r="4476" spans="1:2">
      <c r="A4476" s="24" t="s">
        <v>12693</v>
      </c>
      <c r="B4476" s="24" t="s">
        <v>11529</v>
      </c>
    </row>
    <row r="4477" spans="1:2">
      <c r="A4477" s="24" t="s">
        <v>12694</v>
      </c>
      <c r="B4477" s="24" t="s">
        <v>12695</v>
      </c>
    </row>
    <row r="4478" spans="1:2">
      <c r="A4478" s="24" t="s">
        <v>12696</v>
      </c>
      <c r="B4478" s="24" t="s">
        <v>12695</v>
      </c>
    </row>
    <row r="4479" spans="1:2">
      <c r="A4479" s="24" t="s">
        <v>12697</v>
      </c>
      <c r="B4479" s="24" t="s">
        <v>7600</v>
      </c>
    </row>
    <row r="4480" spans="1:2">
      <c r="A4480" s="24" t="s">
        <v>12698</v>
      </c>
      <c r="B4480" s="24" t="s">
        <v>8622</v>
      </c>
    </row>
    <row r="4481" spans="1:2">
      <c r="A4481" s="24" t="s">
        <v>12699</v>
      </c>
      <c r="B4481" s="24" t="s">
        <v>12700</v>
      </c>
    </row>
    <row r="4482" spans="1:2">
      <c r="A4482" s="24" t="s">
        <v>12701</v>
      </c>
      <c r="B4482" s="24" t="s">
        <v>12101</v>
      </c>
    </row>
    <row r="4483" spans="1:2">
      <c r="A4483" s="24" t="s">
        <v>12702</v>
      </c>
      <c r="B4483" s="24" t="s">
        <v>12703</v>
      </c>
    </row>
    <row r="4484" spans="1:2">
      <c r="A4484" s="24" t="s">
        <v>12704</v>
      </c>
      <c r="B4484" s="24" t="s">
        <v>12705</v>
      </c>
    </row>
    <row r="4485" spans="1:2">
      <c r="A4485" s="24" t="s">
        <v>12706</v>
      </c>
      <c r="B4485" s="24" t="s">
        <v>12707</v>
      </c>
    </row>
    <row r="4486" spans="1:2">
      <c r="A4486" s="24" t="s">
        <v>12708</v>
      </c>
      <c r="B4486" s="24" t="s">
        <v>10593</v>
      </c>
    </row>
    <row r="4487" spans="1:2">
      <c r="A4487" s="24" t="s">
        <v>12709</v>
      </c>
      <c r="B4487" s="24" t="s">
        <v>12710</v>
      </c>
    </row>
    <row r="4488" spans="1:2">
      <c r="A4488" s="24" t="s">
        <v>12711</v>
      </c>
      <c r="B4488" s="24" t="s">
        <v>12712</v>
      </c>
    </row>
    <row r="4489" spans="1:2">
      <c r="A4489" s="24" t="s">
        <v>12713</v>
      </c>
      <c r="B4489" s="24" t="s">
        <v>12714</v>
      </c>
    </row>
    <row r="4490" spans="1:2">
      <c r="A4490" s="24" t="s">
        <v>12715</v>
      </c>
      <c r="B4490" s="24" t="s">
        <v>12716</v>
      </c>
    </row>
    <row r="4491" spans="1:2">
      <c r="A4491" s="24" t="s">
        <v>12717</v>
      </c>
      <c r="B4491" s="24" t="s">
        <v>12718</v>
      </c>
    </row>
    <row r="4492" spans="1:2">
      <c r="A4492" s="24" t="s">
        <v>12719</v>
      </c>
      <c r="B4492" s="24" t="s">
        <v>12720</v>
      </c>
    </row>
    <row r="4493" spans="1:2">
      <c r="A4493" s="24" t="s">
        <v>12721</v>
      </c>
      <c r="B4493" s="24" t="s">
        <v>7702</v>
      </c>
    </row>
    <row r="4494" spans="1:2">
      <c r="A4494" s="24" t="s">
        <v>12722</v>
      </c>
      <c r="B4494" s="24" t="s">
        <v>12723</v>
      </c>
    </row>
    <row r="4495" spans="1:2">
      <c r="A4495" s="24" t="s">
        <v>12724</v>
      </c>
      <c r="B4495" s="24" t="s">
        <v>12725</v>
      </c>
    </row>
    <row r="4496" spans="1:2">
      <c r="A4496" s="24" t="s">
        <v>12726</v>
      </c>
      <c r="B4496" s="24" t="s">
        <v>5015</v>
      </c>
    </row>
    <row r="4497" spans="1:2">
      <c r="A4497" s="24" t="s">
        <v>12727</v>
      </c>
      <c r="B4497" s="24" t="s">
        <v>12728</v>
      </c>
    </row>
    <row r="4498" spans="1:2">
      <c r="A4498" s="24" t="s">
        <v>12729</v>
      </c>
      <c r="B4498" s="24" t="s">
        <v>12730</v>
      </c>
    </row>
    <row r="4499" spans="1:2">
      <c r="A4499" s="24" t="s">
        <v>12731</v>
      </c>
      <c r="B4499" s="24" t="s">
        <v>12732</v>
      </c>
    </row>
    <row r="4500" spans="1:2">
      <c r="A4500" s="24" t="s">
        <v>12733</v>
      </c>
      <c r="B4500" s="24" t="s">
        <v>11339</v>
      </c>
    </row>
    <row r="4501" spans="1:2">
      <c r="A4501" s="24" t="s">
        <v>12734</v>
      </c>
      <c r="B4501" s="24" t="s">
        <v>8568</v>
      </c>
    </row>
    <row r="4502" spans="1:2">
      <c r="A4502" s="24" t="s">
        <v>12735</v>
      </c>
      <c r="B4502" s="24" t="s">
        <v>12736</v>
      </c>
    </row>
    <row r="4503" spans="1:2">
      <c r="A4503" s="24" t="s">
        <v>12737</v>
      </c>
      <c r="B4503" s="24" t="s">
        <v>12738</v>
      </c>
    </row>
    <row r="4504" spans="1:2">
      <c r="A4504" s="24" t="s">
        <v>12739</v>
      </c>
      <c r="B4504" s="24" t="s">
        <v>12740</v>
      </c>
    </row>
    <row r="4505" spans="1:2">
      <c r="A4505" s="24" t="s">
        <v>12741</v>
      </c>
      <c r="B4505" s="24" t="s">
        <v>12742</v>
      </c>
    </row>
    <row r="4506" spans="1:2">
      <c r="A4506" s="24" t="s">
        <v>12743</v>
      </c>
      <c r="B4506" s="24" t="s">
        <v>12744</v>
      </c>
    </row>
    <row r="4507" spans="1:2">
      <c r="A4507" s="24" t="s">
        <v>12745</v>
      </c>
      <c r="B4507" s="24" t="s">
        <v>12746</v>
      </c>
    </row>
    <row r="4508" spans="1:2">
      <c r="A4508" s="24" t="s">
        <v>12747</v>
      </c>
      <c r="B4508" s="24" t="s">
        <v>12748</v>
      </c>
    </row>
    <row r="4509" spans="1:2">
      <c r="A4509" s="24" t="s">
        <v>12749</v>
      </c>
      <c r="B4509" s="24" t="s">
        <v>12750</v>
      </c>
    </row>
    <row r="4510" spans="1:2">
      <c r="A4510" s="24" t="s">
        <v>12751</v>
      </c>
      <c r="B4510" s="24" t="s">
        <v>12752</v>
      </c>
    </row>
    <row r="4511" spans="1:2">
      <c r="A4511" s="24" t="s">
        <v>12753</v>
      </c>
      <c r="B4511" s="24" t="s">
        <v>12754</v>
      </c>
    </row>
    <row r="4512" spans="1:2">
      <c r="A4512" s="24" t="s">
        <v>12755</v>
      </c>
      <c r="B4512" s="24" t="s">
        <v>12756</v>
      </c>
    </row>
    <row r="4513" spans="1:2">
      <c r="A4513" s="24" t="s">
        <v>12757</v>
      </c>
      <c r="B4513" s="24" t="s">
        <v>12758</v>
      </c>
    </row>
    <row r="4514" spans="1:2">
      <c r="A4514" s="24" t="s">
        <v>12759</v>
      </c>
      <c r="B4514" s="24" t="s">
        <v>12760</v>
      </c>
    </row>
    <row r="4515" spans="1:2">
      <c r="A4515" s="24" t="s">
        <v>12761</v>
      </c>
      <c r="B4515" s="24" t="s">
        <v>12762</v>
      </c>
    </row>
    <row r="4516" spans="1:2">
      <c r="A4516" s="24" t="s">
        <v>12763</v>
      </c>
      <c r="B4516" s="24" t="s">
        <v>9669</v>
      </c>
    </row>
    <row r="4517" spans="1:2">
      <c r="A4517" s="24" t="s">
        <v>12764</v>
      </c>
      <c r="B4517" s="24" t="s">
        <v>12765</v>
      </c>
    </row>
    <row r="4518" spans="1:2">
      <c r="A4518" s="24" t="s">
        <v>12766</v>
      </c>
      <c r="B4518" s="24" t="s">
        <v>12767</v>
      </c>
    </row>
    <row r="4519" spans="1:2">
      <c r="A4519" s="24" t="s">
        <v>12768</v>
      </c>
      <c r="B4519" s="24" t="s">
        <v>12769</v>
      </c>
    </row>
    <row r="4520" spans="1:2">
      <c r="A4520" s="24" t="s">
        <v>12770</v>
      </c>
      <c r="B4520" s="24" t="s">
        <v>12771</v>
      </c>
    </row>
    <row r="4521" spans="1:2">
      <c r="A4521" s="24" t="s">
        <v>12772</v>
      </c>
      <c r="B4521" s="24" t="s">
        <v>12773</v>
      </c>
    </row>
    <row r="4522" spans="1:2">
      <c r="A4522" s="24" t="s">
        <v>12774</v>
      </c>
      <c r="B4522" s="24" t="s">
        <v>12775</v>
      </c>
    </row>
    <row r="4523" spans="1:2">
      <c r="A4523" s="24" t="s">
        <v>12776</v>
      </c>
      <c r="B4523" s="24" t="s">
        <v>12777</v>
      </c>
    </row>
    <row r="4524" spans="1:2">
      <c r="A4524" s="24" t="s">
        <v>12778</v>
      </c>
      <c r="B4524" s="24" t="s">
        <v>8439</v>
      </c>
    </row>
    <row r="4525" spans="1:2">
      <c r="A4525" s="24" t="s">
        <v>12779</v>
      </c>
      <c r="B4525" s="24" t="s">
        <v>12780</v>
      </c>
    </row>
    <row r="4526" spans="1:2">
      <c r="A4526" s="24" t="s">
        <v>12781</v>
      </c>
      <c r="B4526" s="24" t="s">
        <v>12782</v>
      </c>
    </row>
    <row r="4527" spans="1:2">
      <c r="A4527" s="24" t="s">
        <v>12783</v>
      </c>
      <c r="B4527" s="24" t="s">
        <v>12784</v>
      </c>
    </row>
    <row r="4528" spans="1:2">
      <c r="A4528" s="24" t="s">
        <v>12785</v>
      </c>
      <c r="B4528" s="24" t="s">
        <v>12786</v>
      </c>
    </row>
    <row r="4529" spans="1:2">
      <c r="A4529" s="24" t="s">
        <v>12787</v>
      </c>
      <c r="B4529" s="24" t="s">
        <v>12788</v>
      </c>
    </row>
    <row r="4530" spans="1:2">
      <c r="A4530" s="24" t="s">
        <v>12789</v>
      </c>
      <c r="B4530" s="24" t="s">
        <v>12790</v>
      </c>
    </row>
    <row r="4531" spans="1:2">
      <c r="A4531" s="24" t="s">
        <v>12791</v>
      </c>
      <c r="B4531" s="24" t="s">
        <v>12792</v>
      </c>
    </row>
    <row r="4532" spans="1:2">
      <c r="A4532" s="24" t="s">
        <v>12793</v>
      </c>
      <c r="B4532" s="24" t="s">
        <v>12794</v>
      </c>
    </row>
    <row r="4533" spans="1:2">
      <c r="A4533" s="24" t="s">
        <v>12795</v>
      </c>
      <c r="B4533" s="24" t="s">
        <v>9767</v>
      </c>
    </row>
    <row r="4534" spans="1:2">
      <c r="A4534" s="24" t="s">
        <v>12796</v>
      </c>
      <c r="B4534" s="24" t="s">
        <v>12797</v>
      </c>
    </row>
    <row r="4535" spans="1:2">
      <c r="A4535" s="24" t="s">
        <v>12798</v>
      </c>
      <c r="B4535" s="24" t="s">
        <v>12799</v>
      </c>
    </row>
    <row r="4536" spans="1:2">
      <c r="A4536" s="24" t="s">
        <v>12800</v>
      </c>
      <c r="B4536" s="24" t="s">
        <v>12801</v>
      </c>
    </row>
    <row r="4537" spans="1:2">
      <c r="A4537" s="24" t="s">
        <v>12802</v>
      </c>
      <c r="B4537" s="24" t="s">
        <v>12803</v>
      </c>
    </row>
    <row r="4538" spans="1:2">
      <c r="A4538" s="24" t="s">
        <v>12804</v>
      </c>
      <c r="B4538" s="24" t="s">
        <v>12805</v>
      </c>
    </row>
    <row r="4539" spans="1:2">
      <c r="A4539" s="24" t="s">
        <v>12806</v>
      </c>
      <c r="B4539" s="24" t="s">
        <v>12807</v>
      </c>
    </row>
    <row r="4540" spans="1:2">
      <c r="A4540" s="24" t="s">
        <v>12808</v>
      </c>
      <c r="B4540" s="24" t="s">
        <v>12809</v>
      </c>
    </row>
    <row r="4541" spans="1:2">
      <c r="A4541" s="24" t="s">
        <v>12810</v>
      </c>
      <c r="B4541" s="24" t="s">
        <v>12811</v>
      </c>
    </row>
    <row r="4542" spans="1:2">
      <c r="A4542" s="24" t="s">
        <v>12812</v>
      </c>
      <c r="B4542" s="24" t="s">
        <v>12813</v>
      </c>
    </row>
    <row r="4543" spans="1:2">
      <c r="A4543" s="24" t="s">
        <v>12814</v>
      </c>
      <c r="B4543" s="24" t="s">
        <v>12815</v>
      </c>
    </row>
    <row r="4544" spans="1:2">
      <c r="A4544" s="24" t="s">
        <v>12816</v>
      </c>
      <c r="B4544" s="24" t="s">
        <v>12817</v>
      </c>
    </row>
    <row r="4545" spans="1:2">
      <c r="A4545" s="24" t="s">
        <v>12818</v>
      </c>
      <c r="B4545" s="24" t="s">
        <v>10089</v>
      </c>
    </row>
    <row r="4546" spans="1:2">
      <c r="A4546" s="24" t="s">
        <v>12819</v>
      </c>
      <c r="B4546" s="24" t="s">
        <v>12820</v>
      </c>
    </row>
    <row r="4547" spans="1:2">
      <c r="A4547" s="24" t="s">
        <v>12821</v>
      </c>
      <c r="B4547" s="24" t="s">
        <v>12822</v>
      </c>
    </row>
    <row r="4548" spans="1:2">
      <c r="A4548" s="24" t="s">
        <v>12823</v>
      </c>
      <c r="B4548" s="24" t="s">
        <v>12824</v>
      </c>
    </row>
    <row r="4549" spans="1:2">
      <c r="A4549" s="24" t="s">
        <v>12825</v>
      </c>
      <c r="B4549" s="24" t="s">
        <v>12826</v>
      </c>
    </row>
    <row r="4550" spans="1:2">
      <c r="A4550" s="24" t="s">
        <v>12827</v>
      </c>
      <c r="B4550" s="24" t="s">
        <v>12828</v>
      </c>
    </row>
    <row r="4551" spans="1:2">
      <c r="A4551" s="24" t="s">
        <v>12829</v>
      </c>
      <c r="B4551" s="24" t="s">
        <v>12830</v>
      </c>
    </row>
    <row r="4552" spans="1:2">
      <c r="A4552" s="24" t="s">
        <v>12831</v>
      </c>
      <c r="B4552" s="24" t="s">
        <v>12832</v>
      </c>
    </row>
    <row r="4553" spans="1:2">
      <c r="A4553" s="24" t="s">
        <v>12833</v>
      </c>
      <c r="B4553" s="24" t="s">
        <v>12834</v>
      </c>
    </row>
    <row r="4554" spans="1:2">
      <c r="A4554" s="24" t="s">
        <v>12835</v>
      </c>
      <c r="B4554" s="24" t="s">
        <v>12836</v>
      </c>
    </row>
    <row r="4555" spans="1:2">
      <c r="A4555" s="24" t="s">
        <v>12837</v>
      </c>
      <c r="B4555" s="24" t="s">
        <v>12838</v>
      </c>
    </row>
    <row r="4556" spans="1:2">
      <c r="A4556" s="24" t="s">
        <v>12839</v>
      </c>
      <c r="B4556" s="24" t="s">
        <v>12840</v>
      </c>
    </row>
    <row r="4557" spans="1:2">
      <c r="A4557" s="24" t="s">
        <v>12841</v>
      </c>
      <c r="B4557" s="24" t="s">
        <v>6020</v>
      </c>
    </row>
    <row r="4558" spans="1:2">
      <c r="A4558" s="24" t="s">
        <v>12842</v>
      </c>
      <c r="B4558" s="24" t="s">
        <v>12843</v>
      </c>
    </row>
    <row r="4559" spans="1:2">
      <c r="A4559" s="24" t="s">
        <v>12844</v>
      </c>
      <c r="B4559" s="24" t="s">
        <v>9166</v>
      </c>
    </row>
    <row r="4560" spans="1:2">
      <c r="A4560" s="24" t="s">
        <v>12845</v>
      </c>
      <c r="B4560" s="24" t="s">
        <v>12846</v>
      </c>
    </row>
    <row r="4561" spans="1:2">
      <c r="A4561" s="24" t="s">
        <v>12847</v>
      </c>
      <c r="B4561" s="24" t="s">
        <v>12848</v>
      </c>
    </row>
    <row r="4562" spans="1:2">
      <c r="A4562" s="24" t="s">
        <v>12849</v>
      </c>
      <c r="B4562" s="24" t="s">
        <v>12850</v>
      </c>
    </row>
    <row r="4563" spans="1:2">
      <c r="A4563" s="24" t="s">
        <v>12851</v>
      </c>
      <c r="B4563" s="24" t="s">
        <v>12852</v>
      </c>
    </row>
    <row r="4564" spans="1:2">
      <c r="A4564" s="24" t="s">
        <v>12853</v>
      </c>
      <c r="B4564" s="24" t="s">
        <v>12854</v>
      </c>
    </row>
    <row r="4565" spans="1:2">
      <c r="A4565" s="24" t="s">
        <v>12855</v>
      </c>
      <c r="B4565" s="24" t="s">
        <v>12856</v>
      </c>
    </row>
    <row r="4566" spans="1:2">
      <c r="A4566" s="24" t="s">
        <v>12857</v>
      </c>
      <c r="B4566" s="24" t="s">
        <v>9223</v>
      </c>
    </row>
    <row r="4567" spans="1:2">
      <c r="A4567" s="24" t="s">
        <v>12858</v>
      </c>
      <c r="B4567" s="24" t="s">
        <v>12859</v>
      </c>
    </row>
    <row r="4568" spans="1:2">
      <c r="A4568" s="24" t="s">
        <v>12860</v>
      </c>
      <c r="B4568" s="24" t="s">
        <v>12861</v>
      </c>
    </row>
    <row r="4569" spans="1:2">
      <c r="A4569" s="24" t="s">
        <v>12862</v>
      </c>
      <c r="B4569" s="24" t="s">
        <v>12863</v>
      </c>
    </row>
    <row r="4570" spans="1:2">
      <c r="A4570" s="24" t="s">
        <v>12864</v>
      </c>
      <c r="B4570" s="24" t="s">
        <v>12865</v>
      </c>
    </row>
    <row r="4571" spans="1:2">
      <c r="A4571" s="24" t="s">
        <v>12866</v>
      </c>
      <c r="B4571" s="24" t="s">
        <v>12867</v>
      </c>
    </row>
    <row r="4572" spans="1:2">
      <c r="A4572" s="24" t="s">
        <v>12868</v>
      </c>
      <c r="B4572" s="24" t="s">
        <v>12869</v>
      </c>
    </row>
    <row r="4573" spans="1:2">
      <c r="A4573" s="24" t="s">
        <v>12870</v>
      </c>
      <c r="B4573" s="24" t="s">
        <v>12871</v>
      </c>
    </row>
    <row r="4574" spans="1:2">
      <c r="A4574" s="24" t="s">
        <v>12872</v>
      </c>
      <c r="B4574" s="24" t="s">
        <v>12873</v>
      </c>
    </row>
    <row r="4575" spans="1:2">
      <c r="A4575" s="24" t="s">
        <v>12874</v>
      </c>
      <c r="B4575" s="24" t="s">
        <v>12875</v>
      </c>
    </row>
    <row r="4576" spans="1:2">
      <c r="A4576" s="24" t="s">
        <v>12876</v>
      </c>
      <c r="B4576" s="24" t="s">
        <v>12877</v>
      </c>
    </row>
    <row r="4577" spans="1:2">
      <c r="A4577" s="24" t="s">
        <v>12878</v>
      </c>
      <c r="B4577" s="24" t="s">
        <v>12879</v>
      </c>
    </row>
    <row r="4578" spans="1:2">
      <c r="A4578" s="24" t="s">
        <v>12880</v>
      </c>
      <c r="B4578" s="24" t="s">
        <v>12881</v>
      </c>
    </row>
    <row r="4579" spans="1:2">
      <c r="A4579" s="27" t="s">
        <v>12882</v>
      </c>
      <c r="B4579" s="24" t="s">
        <v>12883</v>
      </c>
    </row>
    <row r="4580" spans="1:2">
      <c r="A4580" s="22" t="s">
        <v>12884</v>
      </c>
      <c r="B4580" s="22" t="s">
        <v>12885</v>
      </c>
    </row>
    <row r="4581" spans="1:2">
      <c r="A4581" s="24" t="s">
        <v>12886</v>
      </c>
      <c r="B4581" s="24" t="s">
        <v>12887</v>
      </c>
    </row>
    <row r="4582" spans="1:2">
      <c r="A4582" s="24" t="s">
        <v>12888</v>
      </c>
      <c r="B4582" s="24" t="s">
        <v>12889</v>
      </c>
    </row>
    <row r="4583" spans="1:2">
      <c r="A4583" s="24" t="s">
        <v>12890</v>
      </c>
      <c r="B4583" s="24" t="s">
        <v>12891</v>
      </c>
    </row>
    <row r="4584" spans="1:2">
      <c r="A4584" s="24" t="s">
        <v>12892</v>
      </c>
      <c r="B4584" s="24" t="s">
        <v>12893</v>
      </c>
    </row>
    <row r="4585" spans="1:2">
      <c r="A4585" s="24" t="s">
        <v>12894</v>
      </c>
      <c r="B4585" s="24" t="s">
        <v>12895</v>
      </c>
    </row>
    <row r="4586" spans="1:2">
      <c r="A4586" s="24" t="s">
        <v>12896</v>
      </c>
      <c r="B4586" s="24" t="s">
        <v>7744</v>
      </c>
    </row>
    <row r="4587" spans="1:2">
      <c r="A4587" s="24" t="s">
        <v>12897</v>
      </c>
      <c r="B4587" s="24" t="s">
        <v>10359</v>
      </c>
    </row>
    <row r="4588" spans="1:2">
      <c r="A4588" s="24" t="s">
        <v>12898</v>
      </c>
      <c r="B4588" s="24" t="s">
        <v>12899</v>
      </c>
    </row>
    <row r="4589" spans="1:2">
      <c r="A4589" s="24" t="s">
        <v>12900</v>
      </c>
      <c r="B4589" s="24" t="s">
        <v>6432</v>
      </c>
    </row>
    <row r="4590" spans="1:2">
      <c r="A4590" s="24" t="s">
        <v>12901</v>
      </c>
      <c r="B4590" s="24" t="s">
        <v>9952</v>
      </c>
    </row>
    <row r="4591" spans="1:2">
      <c r="A4591" s="24" t="s">
        <v>12902</v>
      </c>
      <c r="B4591" s="24" t="s">
        <v>12903</v>
      </c>
    </row>
    <row r="4592" spans="1:2">
      <c r="A4592" s="24" t="s">
        <v>12904</v>
      </c>
      <c r="B4592" s="24" t="s">
        <v>12905</v>
      </c>
    </row>
    <row r="4593" spans="1:2">
      <c r="A4593" s="24" t="s">
        <v>12906</v>
      </c>
      <c r="B4593" s="24" t="s">
        <v>12907</v>
      </c>
    </row>
    <row r="4594" spans="1:2">
      <c r="A4594" s="24" t="s">
        <v>12908</v>
      </c>
      <c r="B4594" s="24" t="s">
        <v>7869</v>
      </c>
    </row>
    <row r="4595" spans="1:2">
      <c r="A4595" s="24" t="s">
        <v>12909</v>
      </c>
      <c r="B4595" s="24" t="s">
        <v>12910</v>
      </c>
    </row>
    <row r="4596" spans="1:2">
      <c r="A4596" s="24" t="s">
        <v>12911</v>
      </c>
      <c r="B4596" s="24" t="s">
        <v>12912</v>
      </c>
    </row>
    <row r="4597" spans="1:2">
      <c r="A4597" s="24" t="s">
        <v>12913</v>
      </c>
      <c r="B4597" s="24" t="s">
        <v>12914</v>
      </c>
    </row>
    <row r="4598" spans="1:2">
      <c r="A4598" s="24" t="s">
        <v>12915</v>
      </c>
      <c r="B4598" s="24" t="s">
        <v>12916</v>
      </c>
    </row>
    <row r="4599" spans="1:2">
      <c r="A4599" s="24" t="s">
        <v>12917</v>
      </c>
      <c r="B4599" s="24" t="s">
        <v>5458</v>
      </c>
    </row>
    <row r="4600" spans="1:2">
      <c r="A4600" s="24" t="s">
        <v>12918</v>
      </c>
      <c r="B4600" s="24" t="s">
        <v>12919</v>
      </c>
    </row>
    <row r="4601" spans="1:2">
      <c r="A4601" s="24" t="s">
        <v>12920</v>
      </c>
      <c r="B4601" s="24" t="s">
        <v>6558</v>
      </c>
    </row>
    <row r="4602" spans="1:2">
      <c r="A4602" s="24" t="s">
        <v>12921</v>
      </c>
      <c r="B4602" s="24" t="s">
        <v>12922</v>
      </c>
    </row>
    <row r="4603" spans="1:2">
      <c r="A4603" s="24" t="s">
        <v>12923</v>
      </c>
      <c r="B4603" s="24" t="s">
        <v>12924</v>
      </c>
    </row>
    <row r="4604" spans="1:2">
      <c r="A4604" s="24" t="s">
        <v>12925</v>
      </c>
      <c r="B4604" s="24" t="s">
        <v>7234</v>
      </c>
    </row>
    <row r="4605" spans="1:2">
      <c r="A4605" s="24" t="s">
        <v>12926</v>
      </c>
      <c r="B4605" s="24" t="s">
        <v>12927</v>
      </c>
    </row>
    <row r="4606" spans="1:2">
      <c r="A4606" s="24" t="s">
        <v>12928</v>
      </c>
      <c r="B4606" s="24" t="s">
        <v>10507</v>
      </c>
    </row>
    <row r="4607" spans="1:2">
      <c r="A4607" s="24" t="s">
        <v>12929</v>
      </c>
      <c r="B4607" s="24" t="s">
        <v>12930</v>
      </c>
    </row>
    <row r="4608" spans="1:2">
      <c r="A4608" s="24" t="s">
        <v>12931</v>
      </c>
      <c r="B4608" s="24" t="s">
        <v>5203</v>
      </c>
    </row>
    <row r="4609" spans="1:2">
      <c r="A4609" s="24" t="s">
        <v>12932</v>
      </c>
      <c r="B4609" s="24" t="s">
        <v>12933</v>
      </c>
    </row>
    <row r="4610" spans="1:2">
      <c r="A4610" s="24" t="s">
        <v>12934</v>
      </c>
      <c r="B4610" s="24" t="s">
        <v>12935</v>
      </c>
    </row>
    <row r="4611" spans="1:2">
      <c r="A4611" s="24" t="s">
        <v>12936</v>
      </c>
      <c r="B4611" s="24" t="s">
        <v>12937</v>
      </c>
    </row>
    <row r="4612" spans="1:2">
      <c r="A4612" s="24" t="s">
        <v>12938</v>
      </c>
      <c r="B4612" s="24" t="s">
        <v>12939</v>
      </c>
    </row>
    <row r="4613" spans="1:2">
      <c r="A4613" s="24" t="s">
        <v>12940</v>
      </c>
      <c r="B4613" s="24" t="s">
        <v>7892</v>
      </c>
    </row>
    <row r="4614" spans="1:2">
      <c r="A4614" s="24" t="s">
        <v>12941</v>
      </c>
      <c r="B4614" s="24" t="s">
        <v>12942</v>
      </c>
    </row>
    <row r="4615" spans="1:2">
      <c r="A4615" s="24" t="s">
        <v>12943</v>
      </c>
      <c r="B4615" s="24" t="s">
        <v>12944</v>
      </c>
    </row>
    <row r="4616" spans="1:2">
      <c r="A4616" s="24" t="s">
        <v>12945</v>
      </c>
      <c r="B4616" s="24" t="s">
        <v>12946</v>
      </c>
    </row>
    <row r="4617" spans="1:2">
      <c r="A4617" s="24" t="s">
        <v>12947</v>
      </c>
      <c r="B4617" s="24" t="s">
        <v>12948</v>
      </c>
    </row>
    <row r="4618" spans="1:2">
      <c r="A4618" s="24" t="s">
        <v>12949</v>
      </c>
      <c r="B4618" s="24" t="s">
        <v>12950</v>
      </c>
    </row>
    <row r="4619" spans="1:2">
      <c r="A4619" s="24" t="s">
        <v>12951</v>
      </c>
      <c r="B4619" s="24" t="s">
        <v>9289</v>
      </c>
    </row>
    <row r="4620" spans="1:2">
      <c r="A4620" s="24" t="s">
        <v>12952</v>
      </c>
      <c r="B4620" s="24" t="s">
        <v>5721</v>
      </c>
    </row>
    <row r="4621" spans="1:2">
      <c r="A4621" s="24" t="s">
        <v>12953</v>
      </c>
      <c r="B4621" s="24" t="s">
        <v>12954</v>
      </c>
    </row>
    <row r="4622" spans="1:2">
      <c r="A4622" s="24" t="s">
        <v>12955</v>
      </c>
      <c r="B4622" s="24" t="s">
        <v>12956</v>
      </c>
    </row>
    <row r="4623" spans="1:2">
      <c r="A4623" s="24" t="s">
        <v>12957</v>
      </c>
      <c r="B4623" s="24" t="s">
        <v>10270</v>
      </c>
    </row>
    <row r="4624" spans="1:2">
      <c r="A4624" s="24" t="s">
        <v>12958</v>
      </c>
      <c r="B4624" s="24" t="s">
        <v>12959</v>
      </c>
    </row>
    <row r="4625" spans="1:2">
      <c r="A4625" s="24" t="s">
        <v>12960</v>
      </c>
      <c r="B4625" s="24" t="s">
        <v>12961</v>
      </c>
    </row>
    <row r="4626" spans="1:2">
      <c r="A4626" s="24" t="s">
        <v>12962</v>
      </c>
      <c r="B4626" s="24" t="s">
        <v>12963</v>
      </c>
    </row>
    <row r="4627" spans="1:2">
      <c r="A4627" s="24" t="s">
        <v>12964</v>
      </c>
      <c r="B4627" s="24" t="s">
        <v>12965</v>
      </c>
    </row>
    <row r="4628" spans="1:2">
      <c r="A4628" s="24" t="s">
        <v>12966</v>
      </c>
      <c r="B4628" s="24" t="s">
        <v>12967</v>
      </c>
    </row>
    <row r="4629" spans="1:2">
      <c r="A4629" s="24" t="s">
        <v>12968</v>
      </c>
      <c r="B4629" s="24" t="s">
        <v>12969</v>
      </c>
    </row>
    <row r="4630" spans="1:2">
      <c r="A4630" s="24" t="s">
        <v>12970</v>
      </c>
      <c r="B4630" s="24" t="s">
        <v>12971</v>
      </c>
    </row>
    <row r="4631" spans="1:2">
      <c r="A4631" s="24" t="s">
        <v>12972</v>
      </c>
      <c r="B4631" s="24" t="s">
        <v>6307</v>
      </c>
    </row>
    <row r="4632" spans="1:2">
      <c r="A4632" s="24" t="s">
        <v>12973</v>
      </c>
      <c r="B4632" s="24" t="s">
        <v>12974</v>
      </c>
    </row>
    <row r="4633" spans="1:2">
      <c r="A4633" s="24" t="s">
        <v>12975</v>
      </c>
      <c r="B4633" s="24" t="s">
        <v>12976</v>
      </c>
    </row>
    <row r="4634" spans="1:2">
      <c r="A4634" s="24" t="s">
        <v>12977</v>
      </c>
      <c r="B4634" s="24" t="s">
        <v>12978</v>
      </c>
    </row>
    <row r="4635" spans="1:2">
      <c r="A4635" s="24" t="s">
        <v>12979</v>
      </c>
      <c r="B4635" s="24" t="s">
        <v>12980</v>
      </c>
    </row>
    <row r="4636" spans="1:2">
      <c r="A4636" s="24" t="s">
        <v>12981</v>
      </c>
      <c r="B4636" s="24" t="s">
        <v>9017</v>
      </c>
    </row>
    <row r="4637" spans="1:2">
      <c r="A4637" s="24" t="s">
        <v>12982</v>
      </c>
      <c r="B4637" s="24" t="s">
        <v>6947</v>
      </c>
    </row>
    <row r="4638" spans="1:2">
      <c r="A4638" s="24" t="s">
        <v>12983</v>
      </c>
      <c r="B4638" s="24" t="s">
        <v>12984</v>
      </c>
    </row>
    <row r="4639" spans="1:2">
      <c r="A4639" s="24" t="s">
        <v>12985</v>
      </c>
      <c r="B4639" s="24" t="s">
        <v>12986</v>
      </c>
    </row>
    <row r="4640" spans="1:2">
      <c r="A4640" s="24" t="s">
        <v>12987</v>
      </c>
      <c r="B4640" s="24" t="s">
        <v>12988</v>
      </c>
    </row>
    <row r="4641" spans="1:2">
      <c r="A4641" s="24" t="s">
        <v>12989</v>
      </c>
      <c r="B4641" s="24" t="s">
        <v>12990</v>
      </c>
    </row>
    <row r="4642" spans="1:2">
      <c r="A4642" s="24" t="s">
        <v>12991</v>
      </c>
      <c r="B4642" s="24" t="s">
        <v>12992</v>
      </c>
    </row>
    <row r="4643" spans="1:2">
      <c r="A4643" s="24" t="s">
        <v>12993</v>
      </c>
      <c r="B4643" s="24" t="s">
        <v>12994</v>
      </c>
    </row>
    <row r="4644" spans="1:2">
      <c r="A4644" s="24" t="s">
        <v>12995</v>
      </c>
      <c r="B4644" s="24" t="s">
        <v>9071</v>
      </c>
    </row>
    <row r="4645" spans="1:2">
      <c r="A4645" s="24" t="s">
        <v>12996</v>
      </c>
      <c r="B4645" s="24" t="s">
        <v>12997</v>
      </c>
    </row>
    <row r="4646" spans="1:2">
      <c r="A4646" s="24" t="s">
        <v>12998</v>
      </c>
      <c r="B4646" s="24" t="s">
        <v>4416</v>
      </c>
    </row>
    <row r="4647" spans="1:2">
      <c r="A4647" s="24" t="s">
        <v>12999</v>
      </c>
      <c r="B4647" s="24" t="s">
        <v>13000</v>
      </c>
    </row>
    <row r="4648" spans="1:2">
      <c r="A4648" s="24" t="s">
        <v>13001</v>
      </c>
      <c r="B4648" s="24" t="s">
        <v>6811</v>
      </c>
    </row>
    <row r="4649" spans="1:2">
      <c r="A4649" s="24" t="s">
        <v>13002</v>
      </c>
      <c r="B4649" s="24" t="s">
        <v>10063</v>
      </c>
    </row>
    <row r="4650" spans="1:2">
      <c r="A4650" s="24" t="s">
        <v>13003</v>
      </c>
      <c r="B4650" s="24" t="s">
        <v>13004</v>
      </c>
    </row>
    <row r="4651" spans="1:2">
      <c r="A4651" s="24" t="s">
        <v>13005</v>
      </c>
      <c r="B4651" s="24" t="s">
        <v>13006</v>
      </c>
    </row>
    <row r="4652" spans="1:2">
      <c r="A4652" s="24" t="s">
        <v>13007</v>
      </c>
      <c r="B4652" s="24" t="s">
        <v>13008</v>
      </c>
    </row>
    <row r="4653" spans="1:2">
      <c r="A4653" s="24" t="s">
        <v>13009</v>
      </c>
      <c r="B4653" s="24" t="s">
        <v>13010</v>
      </c>
    </row>
    <row r="4654" spans="1:2">
      <c r="A4654" s="24" t="s">
        <v>13011</v>
      </c>
      <c r="B4654" s="24" t="s">
        <v>13012</v>
      </c>
    </row>
    <row r="4655" spans="1:2">
      <c r="A4655" s="24" t="s">
        <v>13013</v>
      </c>
      <c r="B4655" s="24" t="s">
        <v>13014</v>
      </c>
    </row>
    <row r="4656" spans="1:2">
      <c r="A4656" s="24" t="s">
        <v>13015</v>
      </c>
      <c r="B4656" s="24" t="s">
        <v>11033</v>
      </c>
    </row>
    <row r="4657" spans="1:2">
      <c r="A4657" s="24" t="s">
        <v>13016</v>
      </c>
      <c r="B4657" s="24" t="s">
        <v>13017</v>
      </c>
    </row>
    <row r="4658" spans="1:2">
      <c r="A4658" s="24" t="s">
        <v>13018</v>
      </c>
      <c r="B4658" s="24" t="s">
        <v>13019</v>
      </c>
    </row>
    <row r="4659" spans="1:2">
      <c r="A4659" s="24" t="s">
        <v>13020</v>
      </c>
      <c r="B4659" s="24" t="s">
        <v>13021</v>
      </c>
    </row>
    <row r="4660" spans="1:2">
      <c r="A4660" s="24" t="s">
        <v>13022</v>
      </c>
      <c r="B4660" s="24" t="s">
        <v>11819</v>
      </c>
    </row>
    <row r="4661" spans="1:2">
      <c r="A4661" s="24" t="s">
        <v>13023</v>
      </c>
      <c r="B4661" s="24" t="s">
        <v>13024</v>
      </c>
    </row>
    <row r="4662" spans="1:2">
      <c r="A4662" s="24" t="s">
        <v>13025</v>
      </c>
      <c r="B4662" s="24" t="s">
        <v>5302</v>
      </c>
    </row>
    <row r="4663" spans="1:2">
      <c r="A4663" s="24" t="s">
        <v>13026</v>
      </c>
      <c r="B4663" s="24" t="s">
        <v>13027</v>
      </c>
    </row>
    <row r="4664" spans="1:2">
      <c r="A4664" s="24" t="s">
        <v>13028</v>
      </c>
      <c r="B4664" s="24" t="s">
        <v>13029</v>
      </c>
    </row>
    <row r="4665" spans="1:2">
      <c r="A4665" s="24" t="s">
        <v>13030</v>
      </c>
      <c r="B4665" s="24" t="s">
        <v>13031</v>
      </c>
    </row>
    <row r="4666" spans="1:2">
      <c r="A4666" s="24" t="s">
        <v>13032</v>
      </c>
      <c r="B4666" s="24" t="s">
        <v>13033</v>
      </c>
    </row>
    <row r="4667" spans="1:2">
      <c r="A4667" s="24" t="s">
        <v>13034</v>
      </c>
      <c r="B4667" s="24" t="s">
        <v>13035</v>
      </c>
    </row>
    <row r="4668" spans="1:2">
      <c r="A4668" s="24" t="s">
        <v>13036</v>
      </c>
      <c r="B4668" s="24" t="s">
        <v>13037</v>
      </c>
    </row>
    <row r="4669" spans="1:2">
      <c r="A4669" s="24" t="s">
        <v>13038</v>
      </c>
      <c r="B4669" s="24" t="s">
        <v>13039</v>
      </c>
    </row>
    <row r="4670" spans="1:2">
      <c r="A4670" s="24" t="s">
        <v>13040</v>
      </c>
      <c r="B4670" s="24" t="s">
        <v>13041</v>
      </c>
    </row>
    <row r="4671" spans="1:2">
      <c r="A4671" s="24" t="s">
        <v>13042</v>
      </c>
      <c r="B4671" s="24" t="s">
        <v>13043</v>
      </c>
    </row>
    <row r="4672" spans="1:2">
      <c r="A4672" s="24" t="s">
        <v>13044</v>
      </c>
      <c r="B4672" s="24" t="s">
        <v>6213</v>
      </c>
    </row>
    <row r="4673" spans="1:2">
      <c r="A4673" s="24" t="s">
        <v>13045</v>
      </c>
      <c r="B4673" s="24" t="s">
        <v>13046</v>
      </c>
    </row>
    <row r="4674" spans="1:2">
      <c r="A4674" s="24" t="s">
        <v>13047</v>
      </c>
      <c r="B4674" s="24" t="s">
        <v>13048</v>
      </c>
    </row>
    <row r="4675" spans="1:2">
      <c r="A4675" s="24" t="s">
        <v>13049</v>
      </c>
      <c r="B4675" s="24" t="s">
        <v>8280</v>
      </c>
    </row>
    <row r="4676" spans="1:2">
      <c r="A4676" s="24" t="s">
        <v>13050</v>
      </c>
      <c r="B4676" s="24" t="s">
        <v>13051</v>
      </c>
    </row>
    <row r="4677" spans="1:2">
      <c r="A4677" s="24" t="s">
        <v>13052</v>
      </c>
      <c r="B4677" s="24" t="s">
        <v>13053</v>
      </c>
    </row>
    <row r="4678" spans="1:2">
      <c r="A4678" s="24" t="s">
        <v>13054</v>
      </c>
      <c r="B4678" s="24" t="s">
        <v>6460</v>
      </c>
    </row>
    <row r="4679" spans="1:2">
      <c r="A4679" s="24" t="s">
        <v>13055</v>
      </c>
      <c r="B4679" s="24" t="s">
        <v>9767</v>
      </c>
    </row>
    <row r="4680" spans="1:2">
      <c r="A4680" s="24" t="s">
        <v>13056</v>
      </c>
      <c r="B4680" s="24" t="s">
        <v>13057</v>
      </c>
    </row>
    <row r="4681" spans="1:2">
      <c r="A4681" s="24" t="s">
        <v>13058</v>
      </c>
      <c r="B4681" s="24" t="s">
        <v>13059</v>
      </c>
    </row>
    <row r="4682" spans="1:2">
      <c r="A4682" s="24" t="s">
        <v>13060</v>
      </c>
      <c r="B4682" s="24" t="s">
        <v>13061</v>
      </c>
    </row>
    <row r="4683" spans="1:2">
      <c r="A4683" s="24" t="s">
        <v>13062</v>
      </c>
      <c r="B4683" s="24" t="s">
        <v>13063</v>
      </c>
    </row>
    <row r="4684" spans="1:2">
      <c r="A4684" s="24" t="s">
        <v>13064</v>
      </c>
      <c r="B4684" s="24" t="s">
        <v>13065</v>
      </c>
    </row>
    <row r="4685" spans="1:2">
      <c r="A4685" s="24" t="s">
        <v>13066</v>
      </c>
      <c r="B4685" s="24" t="s">
        <v>13067</v>
      </c>
    </row>
    <row r="4686" spans="1:2">
      <c r="A4686" s="24" t="s">
        <v>13068</v>
      </c>
      <c r="B4686" s="24" t="s">
        <v>13069</v>
      </c>
    </row>
    <row r="4687" spans="1:2">
      <c r="A4687" s="24" t="s">
        <v>13070</v>
      </c>
      <c r="B4687" s="24" t="s">
        <v>13071</v>
      </c>
    </row>
    <row r="4688" spans="1:2">
      <c r="A4688" s="24" t="s">
        <v>13072</v>
      </c>
      <c r="B4688" s="24" t="s">
        <v>13073</v>
      </c>
    </row>
    <row r="4689" spans="1:2">
      <c r="A4689" s="24" t="s">
        <v>13074</v>
      </c>
      <c r="B4689" s="24" t="s">
        <v>7470</v>
      </c>
    </row>
    <row r="4690" spans="1:2">
      <c r="A4690" s="24" t="s">
        <v>13075</v>
      </c>
      <c r="B4690" s="24" t="s">
        <v>13076</v>
      </c>
    </row>
    <row r="4691" spans="1:2">
      <c r="A4691" s="24" t="s">
        <v>13077</v>
      </c>
      <c r="B4691" s="24" t="s">
        <v>13078</v>
      </c>
    </row>
    <row r="4692" spans="1:2">
      <c r="A4692" s="24" t="s">
        <v>13079</v>
      </c>
      <c r="B4692" s="24" t="s">
        <v>13080</v>
      </c>
    </row>
    <row r="4693" spans="1:2">
      <c r="A4693" s="24" t="s">
        <v>13081</v>
      </c>
      <c r="B4693" s="24" t="s">
        <v>10507</v>
      </c>
    </row>
    <row r="4694" spans="1:2">
      <c r="A4694" s="24" t="s">
        <v>13082</v>
      </c>
      <c r="B4694" s="24" t="s">
        <v>9317</v>
      </c>
    </row>
    <row r="4695" spans="1:2">
      <c r="A4695" s="24" t="s">
        <v>13083</v>
      </c>
      <c r="B4695" s="24" t="s">
        <v>9518</v>
      </c>
    </row>
    <row r="4696" spans="1:2">
      <c r="A4696" s="24" t="s">
        <v>13084</v>
      </c>
      <c r="B4696" s="24" t="s">
        <v>13085</v>
      </c>
    </row>
    <row r="4697" spans="1:2">
      <c r="A4697" s="24" t="s">
        <v>13086</v>
      </c>
      <c r="B4697" s="24" t="s">
        <v>13087</v>
      </c>
    </row>
    <row r="4698" spans="1:2">
      <c r="A4698" s="24" t="s">
        <v>13088</v>
      </c>
      <c r="B4698" s="24" t="s">
        <v>13089</v>
      </c>
    </row>
    <row r="4699" spans="1:2">
      <c r="A4699" s="24" t="s">
        <v>13090</v>
      </c>
      <c r="B4699" s="24" t="s">
        <v>11419</v>
      </c>
    </row>
    <row r="4700" spans="1:2">
      <c r="A4700" s="24" t="s">
        <v>13091</v>
      </c>
      <c r="B4700" s="24" t="s">
        <v>4956</v>
      </c>
    </row>
    <row r="4701" spans="1:2">
      <c r="A4701" s="24" t="s">
        <v>13092</v>
      </c>
      <c r="B4701" s="24" t="s">
        <v>13093</v>
      </c>
    </row>
    <row r="4702" spans="1:2">
      <c r="A4702" s="24" t="s">
        <v>13094</v>
      </c>
      <c r="B4702" s="24" t="s">
        <v>13095</v>
      </c>
    </row>
    <row r="4703" spans="1:2">
      <c r="A4703" s="24" t="s">
        <v>13096</v>
      </c>
      <c r="B4703" s="24" t="s">
        <v>13097</v>
      </c>
    </row>
    <row r="4704" spans="1:2">
      <c r="A4704" s="24" t="s">
        <v>13098</v>
      </c>
      <c r="B4704" s="24" t="s">
        <v>13099</v>
      </c>
    </row>
    <row r="4705" spans="1:2">
      <c r="A4705" s="24" t="s">
        <v>13100</v>
      </c>
      <c r="B4705" s="24" t="s">
        <v>13101</v>
      </c>
    </row>
    <row r="4706" spans="1:2">
      <c r="A4706" s="24" t="s">
        <v>13102</v>
      </c>
      <c r="B4706" s="24" t="s">
        <v>13103</v>
      </c>
    </row>
    <row r="4707" spans="1:2">
      <c r="A4707" s="24" t="s">
        <v>13104</v>
      </c>
      <c r="B4707" s="24" t="s">
        <v>13105</v>
      </c>
    </row>
    <row r="4708" spans="1:2">
      <c r="A4708" s="24" t="s">
        <v>13106</v>
      </c>
      <c r="B4708" s="24" t="s">
        <v>13107</v>
      </c>
    </row>
    <row r="4709" spans="1:2">
      <c r="A4709" s="24" t="s">
        <v>13108</v>
      </c>
      <c r="B4709" s="24" t="s">
        <v>13109</v>
      </c>
    </row>
    <row r="4710" spans="1:2">
      <c r="A4710" s="24" t="s">
        <v>13110</v>
      </c>
      <c r="B4710" s="24" t="s">
        <v>13111</v>
      </c>
    </row>
    <row r="4711" spans="1:2">
      <c r="A4711" s="24" t="s">
        <v>13112</v>
      </c>
      <c r="B4711" s="24" t="s">
        <v>13113</v>
      </c>
    </row>
    <row r="4712" spans="1:2">
      <c r="A4712" s="24" t="s">
        <v>13114</v>
      </c>
      <c r="B4712" s="24" t="s">
        <v>13115</v>
      </c>
    </row>
    <row r="4713" spans="1:2">
      <c r="A4713" s="24" t="s">
        <v>13116</v>
      </c>
      <c r="B4713" s="24" t="s">
        <v>13117</v>
      </c>
    </row>
    <row r="4714" spans="1:2">
      <c r="A4714" s="24" t="s">
        <v>13118</v>
      </c>
      <c r="B4714" s="24" t="s">
        <v>13119</v>
      </c>
    </row>
    <row r="4715" spans="1:2">
      <c r="A4715" s="24" t="s">
        <v>13120</v>
      </c>
      <c r="B4715" s="24" t="s">
        <v>5217</v>
      </c>
    </row>
    <row r="4716" spans="1:2">
      <c r="A4716" s="24" t="s">
        <v>13121</v>
      </c>
      <c r="B4716" s="24" t="s">
        <v>13122</v>
      </c>
    </row>
    <row r="4717" spans="1:2">
      <c r="A4717" s="24"/>
      <c r="B4717" s="24"/>
    </row>
    <row r="4718" spans="1:2">
      <c r="A4718" s="24" t="s">
        <v>13123</v>
      </c>
      <c r="B4718" s="24"/>
    </row>
    <row r="4719" spans="1:2">
      <c r="A4719" s="24"/>
      <c r="B4719" s="24"/>
    </row>
    <row r="4720" spans="1:2">
      <c r="A4720" s="24" t="s">
        <v>13124</v>
      </c>
      <c r="B4720" s="24" t="s">
        <v>13125</v>
      </c>
    </row>
    <row r="4721" spans="1:2">
      <c r="A4721" s="24" t="s">
        <v>13126</v>
      </c>
      <c r="B4721" s="24" t="s">
        <v>13127</v>
      </c>
    </row>
    <row r="4722" spans="1:2">
      <c r="A4722" s="24" t="s">
        <v>13128</v>
      </c>
      <c r="B4722" s="24" t="s">
        <v>13129</v>
      </c>
    </row>
    <row r="4723" spans="1:2">
      <c r="A4723" s="24" t="s">
        <v>13130</v>
      </c>
      <c r="B4723" s="24" t="s">
        <v>13131</v>
      </c>
    </row>
    <row r="4724" spans="1:2">
      <c r="A4724" s="24" t="s">
        <v>13132</v>
      </c>
      <c r="B4724" s="24" t="s">
        <v>11134</v>
      </c>
    </row>
    <row r="4725" spans="1:2">
      <c r="A4725" s="24" t="s">
        <v>13133</v>
      </c>
      <c r="B4725" s="24" t="s">
        <v>13134</v>
      </c>
    </row>
    <row r="4726" spans="1:2">
      <c r="A4726" s="24" t="s">
        <v>13135</v>
      </c>
      <c r="B4726" s="24" t="s">
        <v>13136</v>
      </c>
    </row>
    <row r="4727" spans="1:2">
      <c r="A4727" s="24" t="s">
        <v>13137</v>
      </c>
      <c r="B4727" s="24" t="s">
        <v>13138</v>
      </c>
    </row>
    <row r="4728" spans="1:2">
      <c r="A4728" s="24" t="s">
        <v>13139</v>
      </c>
      <c r="B4728" s="24" t="s">
        <v>13140</v>
      </c>
    </row>
    <row r="4729" spans="1:2">
      <c r="A4729" s="24" t="s">
        <v>13141</v>
      </c>
      <c r="B4729" s="24" t="s">
        <v>13142</v>
      </c>
    </row>
    <row r="4730" spans="1:2">
      <c r="A4730" s="24" t="s">
        <v>13143</v>
      </c>
      <c r="B4730" s="24" t="s">
        <v>13144</v>
      </c>
    </row>
    <row r="4731" spans="1:2">
      <c r="A4731" s="24" t="s">
        <v>13145</v>
      </c>
      <c r="B4731" s="24" t="s">
        <v>13146</v>
      </c>
    </row>
    <row r="4732" spans="1:2">
      <c r="A4732" s="24" t="s">
        <v>13147</v>
      </c>
      <c r="B4732" s="24" t="s">
        <v>7843</v>
      </c>
    </row>
    <row r="4733" spans="1:2">
      <c r="A4733" s="24" t="s">
        <v>13148</v>
      </c>
      <c r="B4733" s="24" t="s">
        <v>13149</v>
      </c>
    </row>
    <row r="4734" spans="1:2">
      <c r="A4734" s="24" t="s">
        <v>13150</v>
      </c>
      <c r="B4734" s="24" t="s">
        <v>13151</v>
      </c>
    </row>
    <row r="4735" spans="1:2">
      <c r="A4735" s="24" t="s">
        <v>13152</v>
      </c>
      <c r="B4735" s="24" t="s">
        <v>13153</v>
      </c>
    </row>
    <row r="4736" spans="1:2">
      <c r="A4736" s="24" t="s">
        <v>13154</v>
      </c>
      <c r="B4736" s="24" t="s">
        <v>13155</v>
      </c>
    </row>
    <row r="4737" spans="1:2">
      <c r="A4737" s="24" t="s">
        <v>13156</v>
      </c>
      <c r="B4737" s="24" t="s">
        <v>9814</v>
      </c>
    </row>
    <row r="4738" spans="1:2">
      <c r="A4738" s="24" t="s">
        <v>13157</v>
      </c>
      <c r="B4738" s="24" t="s">
        <v>13158</v>
      </c>
    </row>
    <row r="4739" spans="1:2">
      <c r="A4739" s="24" t="s">
        <v>13159</v>
      </c>
      <c r="B4739" s="24" t="s">
        <v>13160</v>
      </c>
    </row>
    <row r="4740" spans="1:2">
      <c r="A4740" s="24" t="s">
        <v>13161</v>
      </c>
      <c r="B4740" s="24" t="s">
        <v>13162</v>
      </c>
    </row>
    <row r="4741" spans="1:2">
      <c r="A4741" s="24" t="s">
        <v>13163</v>
      </c>
      <c r="B4741" s="24" t="s">
        <v>13164</v>
      </c>
    </row>
    <row r="4742" spans="1:2">
      <c r="A4742" s="24" t="s">
        <v>13165</v>
      </c>
      <c r="B4742" s="24" t="s">
        <v>13166</v>
      </c>
    </row>
    <row r="4743" spans="1:2">
      <c r="A4743" s="24" t="s">
        <v>13167</v>
      </c>
      <c r="B4743" s="24" t="s">
        <v>13168</v>
      </c>
    </row>
    <row r="4744" spans="1:2">
      <c r="A4744" s="24" t="s">
        <v>13169</v>
      </c>
      <c r="B4744" s="24" t="s">
        <v>13170</v>
      </c>
    </row>
    <row r="4745" spans="1:2">
      <c r="A4745" s="24" t="s">
        <v>13171</v>
      </c>
      <c r="B4745" s="24" t="s">
        <v>4474</v>
      </c>
    </row>
    <row r="4746" spans="1:2">
      <c r="A4746" s="24" t="s">
        <v>13172</v>
      </c>
      <c r="B4746" s="24" t="s">
        <v>8105</v>
      </c>
    </row>
    <row r="4747" spans="1:2">
      <c r="A4747" s="24" t="s">
        <v>13173</v>
      </c>
      <c r="B4747" s="24" t="s">
        <v>13174</v>
      </c>
    </row>
    <row r="4748" spans="1:2">
      <c r="A4748" s="24" t="s">
        <v>13175</v>
      </c>
      <c r="B4748" s="24" t="s">
        <v>8708</v>
      </c>
    </row>
    <row r="4749" spans="1:2">
      <c r="A4749" s="24" t="s">
        <v>13176</v>
      </c>
      <c r="B4749" s="24" t="s">
        <v>13177</v>
      </c>
    </row>
    <row r="4750" spans="1:2">
      <c r="A4750" s="24" t="s">
        <v>13178</v>
      </c>
      <c r="B4750" s="24" t="s">
        <v>13179</v>
      </c>
    </row>
    <row r="4751" spans="1:2">
      <c r="A4751" s="24" t="s">
        <v>13180</v>
      </c>
      <c r="B4751" s="24" t="s">
        <v>8347</v>
      </c>
    </row>
    <row r="4752" spans="1:2">
      <c r="A4752" s="24" t="s">
        <v>13181</v>
      </c>
      <c r="B4752" s="24" t="s">
        <v>5063</v>
      </c>
    </row>
    <row r="4753" spans="1:2">
      <c r="A4753" s="24" t="s">
        <v>13182</v>
      </c>
      <c r="B4753" s="24" t="s">
        <v>7554</v>
      </c>
    </row>
    <row r="4754" spans="1:2">
      <c r="A4754" s="24" t="s">
        <v>13183</v>
      </c>
      <c r="B4754" s="24" t="s">
        <v>13184</v>
      </c>
    </row>
    <row r="4755" spans="1:2">
      <c r="A4755" s="24" t="s">
        <v>13185</v>
      </c>
      <c r="B4755" s="24" t="s">
        <v>13186</v>
      </c>
    </row>
    <row r="4756" spans="1:2">
      <c r="A4756" s="24" t="s">
        <v>13187</v>
      </c>
      <c r="B4756" s="24" t="s">
        <v>13188</v>
      </c>
    </row>
    <row r="4757" spans="1:2">
      <c r="A4757" s="24" t="s">
        <v>13189</v>
      </c>
      <c r="B4757" s="24" t="s">
        <v>13190</v>
      </c>
    </row>
    <row r="4758" spans="1:2">
      <c r="A4758" s="24" t="s">
        <v>13191</v>
      </c>
      <c r="B4758" s="24" t="s">
        <v>13192</v>
      </c>
    </row>
    <row r="4759" spans="1:2">
      <c r="A4759" s="24" t="s">
        <v>13193</v>
      </c>
      <c r="B4759" s="24" t="s">
        <v>13194</v>
      </c>
    </row>
    <row r="4760" spans="1:2">
      <c r="A4760" s="24" t="s">
        <v>13195</v>
      </c>
      <c r="B4760" s="24" t="s">
        <v>13196</v>
      </c>
    </row>
    <row r="4761" spans="1:2">
      <c r="A4761" s="24" t="s">
        <v>13197</v>
      </c>
      <c r="B4761" s="24" t="s">
        <v>10857</v>
      </c>
    </row>
    <row r="4762" spans="1:2">
      <c r="A4762" s="24" t="s">
        <v>13198</v>
      </c>
      <c r="B4762" s="24" t="s">
        <v>13199</v>
      </c>
    </row>
    <row r="4763" spans="1:2">
      <c r="A4763" s="24" t="s">
        <v>13200</v>
      </c>
      <c r="B4763" s="24" t="s">
        <v>13201</v>
      </c>
    </row>
    <row r="4764" spans="1:2">
      <c r="A4764" s="24" t="s">
        <v>13202</v>
      </c>
      <c r="B4764" s="24" t="s">
        <v>13203</v>
      </c>
    </row>
    <row r="4765" spans="1:2">
      <c r="A4765" s="24" t="s">
        <v>13204</v>
      </c>
      <c r="B4765" s="24" t="s">
        <v>13205</v>
      </c>
    </row>
    <row r="4766" spans="1:2">
      <c r="A4766" s="24" t="s">
        <v>13206</v>
      </c>
      <c r="B4766" s="24" t="s">
        <v>13207</v>
      </c>
    </row>
    <row r="4767" spans="1:2">
      <c r="A4767" s="24" t="s">
        <v>13208</v>
      </c>
      <c r="B4767" s="24" t="s">
        <v>13209</v>
      </c>
    </row>
    <row r="4768" spans="1:2">
      <c r="A4768" s="24" t="s">
        <v>13210</v>
      </c>
      <c r="B4768" s="24" t="s">
        <v>13211</v>
      </c>
    </row>
    <row r="4769" spans="1:2">
      <c r="A4769" s="24" t="s">
        <v>13212</v>
      </c>
      <c r="B4769" s="24" t="s">
        <v>6592</v>
      </c>
    </row>
    <row r="4770" spans="1:2">
      <c r="A4770" s="24" t="s">
        <v>13213</v>
      </c>
      <c r="B4770" s="24" t="s">
        <v>13214</v>
      </c>
    </row>
    <row r="4771" spans="1:2">
      <c r="A4771" s="24" t="s">
        <v>13215</v>
      </c>
      <c r="B4771" s="24" t="s">
        <v>13216</v>
      </c>
    </row>
    <row r="4772" spans="1:2">
      <c r="A4772" s="24" t="s">
        <v>13217</v>
      </c>
      <c r="B4772" s="24" t="s">
        <v>10857</v>
      </c>
    </row>
    <row r="4773" spans="1:2">
      <c r="A4773" s="24" t="s">
        <v>13218</v>
      </c>
      <c r="B4773" s="24" t="s">
        <v>13219</v>
      </c>
    </row>
    <row r="4774" spans="1:2">
      <c r="A4774" s="24" t="s">
        <v>13220</v>
      </c>
      <c r="B4774" s="24" t="s">
        <v>10272</v>
      </c>
    </row>
    <row r="4775" spans="1:2">
      <c r="A4775" s="24" t="s">
        <v>13221</v>
      </c>
      <c r="B4775" s="24" t="s">
        <v>12072</v>
      </c>
    </row>
    <row r="4776" spans="1:2">
      <c r="A4776" s="24" t="s">
        <v>13222</v>
      </c>
      <c r="B4776" s="24" t="s">
        <v>9679</v>
      </c>
    </row>
    <row r="4777" spans="1:2">
      <c r="A4777" s="24" t="s">
        <v>13223</v>
      </c>
      <c r="B4777" s="24" t="s">
        <v>13224</v>
      </c>
    </row>
    <row r="4778" spans="1:2">
      <c r="A4778" s="24" t="s">
        <v>13225</v>
      </c>
      <c r="B4778" s="24" t="s">
        <v>13226</v>
      </c>
    </row>
    <row r="4779" spans="1:2">
      <c r="A4779" s="24" t="s">
        <v>13227</v>
      </c>
      <c r="B4779" s="24" t="s">
        <v>13228</v>
      </c>
    </row>
    <row r="4780" spans="1:2">
      <c r="A4780" s="24" t="s">
        <v>13229</v>
      </c>
      <c r="B4780" s="24" t="s">
        <v>13230</v>
      </c>
    </row>
    <row r="4781" spans="1:2">
      <c r="A4781" s="24" t="s">
        <v>13231</v>
      </c>
      <c r="B4781" s="24" t="s">
        <v>13232</v>
      </c>
    </row>
    <row r="4782" spans="1:2">
      <c r="A4782" s="24" t="s">
        <v>13233</v>
      </c>
      <c r="B4782" s="24" t="s">
        <v>13234</v>
      </c>
    </row>
    <row r="4783" spans="1:2">
      <c r="A4783" s="24" t="s">
        <v>13235</v>
      </c>
      <c r="B4783" s="24" t="s">
        <v>4768</v>
      </c>
    </row>
    <row r="4784" spans="1:2">
      <c r="A4784" s="24" t="s">
        <v>13236</v>
      </c>
      <c r="B4784" s="24" t="s">
        <v>13237</v>
      </c>
    </row>
    <row r="4785" spans="1:2">
      <c r="A4785" s="24" t="s">
        <v>13238</v>
      </c>
      <c r="B4785" s="24" t="s">
        <v>13239</v>
      </c>
    </row>
    <row r="4786" spans="1:2">
      <c r="A4786" s="24" t="s">
        <v>13240</v>
      </c>
      <c r="B4786" s="24" t="s">
        <v>13241</v>
      </c>
    </row>
    <row r="4787" spans="1:2">
      <c r="A4787" s="24" t="s">
        <v>13242</v>
      </c>
      <c r="B4787" s="24" t="s">
        <v>13243</v>
      </c>
    </row>
    <row r="4788" spans="1:2">
      <c r="A4788" s="24" t="s">
        <v>13244</v>
      </c>
      <c r="B4788" s="24" t="s">
        <v>13245</v>
      </c>
    </row>
    <row r="4789" spans="1:2">
      <c r="A4789" s="24" t="s">
        <v>13246</v>
      </c>
      <c r="B4789" s="24" t="s">
        <v>4857</v>
      </c>
    </row>
    <row r="4790" spans="1:2" ht="31.5">
      <c r="A4790" s="24" t="s">
        <v>13247</v>
      </c>
      <c r="B4790" s="24" t="s">
        <v>13248</v>
      </c>
    </row>
    <row r="4791" spans="1:2">
      <c r="A4791" s="24" t="s">
        <v>13249</v>
      </c>
      <c r="B4791" s="24" t="s">
        <v>11080</v>
      </c>
    </row>
    <row r="4792" spans="1:2">
      <c r="A4792" s="24" t="s">
        <v>13250</v>
      </c>
      <c r="B4792" s="24" t="s">
        <v>8654</v>
      </c>
    </row>
    <row r="4793" spans="1:2">
      <c r="A4793" s="24" t="s">
        <v>13251</v>
      </c>
      <c r="B4793" s="24" t="s">
        <v>13252</v>
      </c>
    </row>
    <row r="4794" spans="1:2">
      <c r="A4794" s="24" t="s">
        <v>13253</v>
      </c>
      <c r="B4794" s="24" t="s">
        <v>11116</v>
      </c>
    </row>
    <row r="4795" spans="1:2">
      <c r="A4795" s="24" t="s">
        <v>13254</v>
      </c>
      <c r="B4795" s="24" t="s">
        <v>13255</v>
      </c>
    </row>
    <row r="4796" spans="1:2">
      <c r="A4796" s="24" t="s">
        <v>13256</v>
      </c>
      <c r="B4796" s="24" t="s">
        <v>13257</v>
      </c>
    </row>
    <row r="4797" spans="1:2">
      <c r="A4797" s="24" t="s">
        <v>13258</v>
      </c>
      <c r="B4797" s="24" t="s">
        <v>13259</v>
      </c>
    </row>
    <row r="4798" spans="1:2">
      <c r="A4798" s="24" t="s">
        <v>13260</v>
      </c>
      <c r="B4798" s="24" t="s">
        <v>13261</v>
      </c>
    </row>
    <row r="4799" spans="1:2">
      <c r="A4799" s="24" t="s">
        <v>13262</v>
      </c>
      <c r="B4799" s="24" t="s">
        <v>8182</v>
      </c>
    </row>
    <row r="4800" spans="1:2">
      <c r="A4800" s="24" t="s">
        <v>13263</v>
      </c>
      <c r="B4800" s="24" t="s">
        <v>13264</v>
      </c>
    </row>
    <row r="4801" spans="1:2">
      <c r="A4801" s="24" t="s">
        <v>13265</v>
      </c>
      <c r="B4801" s="24" t="s">
        <v>11537</v>
      </c>
    </row>
    <row r="4802" spans="1:2">
      <c r="A4802" s="24" t="s">
        <v>13266</v>
      </c>
      <c r="B4802" s="24" t="s">
        <v>13267</v>
      </c>
    </row>
    <row r="4803" spans="1:2">
      <c r="A4803" s="24" t="s">
        <v>13268</v>
      </c>
      <c r="B4803" s="24" t="s">
        <v>13269</v>
      </c>
    </row>
    <row r="4804" spans="1:2">
      <c r="A4804" s="24" t="s">
        <v>13270</v>
      </c>
      <c r="B4804" s="24" t="s">
        <v>13271</v>
      </c>
    </row>
    <row r="4805" spans="1:2">
      <c r="A4805" s="24" t="s">
        <v>13272</v>
      </c>
      <c r="B4805" s="24" t="s">
        <v>13273</v>
      </c>
    </row>
    <row r="4806" spans="1:2">
      <c r="A4806" s="24" t="s">
        <v>13274</v>
      </c>
      <c r="B4806" s="24" t="s">
        <v>12843</v>
      </c>
    </row>
    <row r="4807" spans="1:2">
      <c r="A4807" s="24" t="s">
        <v>13275</v>
      </c>
      <c r="B4807" s="24" t="s">
        <v>5612</v>
      </c>
    </row>
    <row r="4808" spans="1:2">
      <c r="A4808" s="24" t="s">
        <v>13276</v>
      </c>
      <c r="B4808" s="24" t="s">
        <v>13277</v>
      </c>
    </row>
    <row r="4809" spans="1:2">
      <c r="A4809" s="24" t="s">
        <v>13278</v>
      </c>
      <c r="B4809" s="24" t="s">
        <v>13279</v>
      </c>
    </row>
    <row r="4810" spans="1:2">
      <c r="A4810" s="24" t="s">
        <v>13280</v>
      </c>
      <c r="B4810" s="24" t="s">
        <v>13281</v>
      </c>
    </row>
    <row r="4811" spans="1:2">
      <c r="A4811" s="24" t="s">
        <v>13282</v>
      </c>
      <c r="B4811" s="24" t="s">
        <v>13283</v>
      </c>
    </row>
    <row r="4812" spans="1:2">
      <c r="A4812" s="24" t="s">
        <v>13284</v>
      </c>
      <c r="B4812" s="24" t="s">
        <v>13285</v>
      </c>
    </row>
    <row r="4813" spans="1:2">
      <c r="A4813" s="24" t="s">
        <v>13286</v>
      </c>
      <c r="B4813" s="24" t="s">
        <v>13287</v>
      </c>
    </row>
    <row r="4814" spans="1:2">
      <c r="A4814" s="24" t="s">
        <v>13288</v>
      </c>
      <c r="B4814" s="24" t="s">
        <v>13289</v>
      </c>
    </row>
    <row r="4815" spans="1:2">
      <c r="A4815" s="24" t="s">
        <v>13290</v>
      </c>
      <c r="B4815" s="24" t="s">
        <v>13291</v>
      </c>
    </row>
    <row r="4816" spans="1:2">
      <c r="A4816" s="24" t="s">
        <v>13292</v>
      </c>
      <c r="B4816" s="24" t="s">
        <v>13293</v>
      </c>
    </row>
    <row r="4817" spans="1:2">
      <c r="A4817" s="24" t="s">
        <v>13294</v>
      </c>
      <c r="B4817" s="24" t="s">
        <v>13295</v>
      </c>
    </row>
    <row r="4818" spans="1:2">
      <c r="A4818" s="24" t="s">
        <v>13296</v>
      </c>
      <c r="B4818" s="24" t="s">
        <v>13297</v>
      </c>
    </row>
    <row r="4819" spans="1:2">
      <c r="A4819" s="24" t="s">
        <v>13298</v>
      </c>
      <c r="B4819" s="24" t="s">
        <v>13299</v>
      </c>
    </row>
    <row r="4820" spans="1:2">
      <c r="A4820" s="24" t="s">
        <v>13300</v>
      </c>
      <c r="B4820" s="24" t="s">
        <v>13301</v>
      </c>
    </row>
    <row r="4821" spans="1:2">
      <c r="A4821" s="24" t="s">
        <v>13302</v>
      </c>
      <c r="B4821" s="24" t="s">
        <v>13303</v>
      </c>
    </row>
    <row r="4822" spans="1:2">
      <c r="A4822" s="24" t="s">
        <v>13304</v>
      </c>
      <c r="B4822" s="24" t="s">
        <v>13305</v>
      </c>
    </row>
    <row r="4823" spans="1:2">
      <c r="A4823" s="24" t="s">
        <v>13306</v>
      </c>
      <c r="B4823" s="24" t="s">
        <v>13307</v>
      </c>
    </row>
    <row r="4824" spans="1:2">
      <c r="A4824" s="24" t="s">
        <v>13308</v>
      </c>
      <c r="B4824" s="24" t="s">
        <v>13309</v>
      </c>
    </row>
    <row r="4825" spans="1:2">
      <c r="A4825" s="24" t="s">
        <v>13310</v>
      </c>
      <c r="B4825" s="24" t="s">
        <v>13311</v>
      </c>
    </row>
    <row r="4826" spans="1:2">
      <c r="A4826" s="24" t="s">
        <v>13312</v>
      </c>
      <c r="B4826" s="24" t="s">
        <v>13313</v>
      </c>
    </row>
    <row r="4827" spans="1:2">
      <c r="A4827" s="24" t="s">
        <v>13314</v>
      </c>
      <c r="B4827" s="24" t="s">
        <v>8685</v>
      </c>
    </row>
    <row r="4828" spans="1:2">
      <c r="A4828" s="24" t="s">
        <v>13315</v>
      </c>
      <c r="B4828" s="24" t="s">
        <v>13316</v>
      </c>
    </row>
    <row r="4829" spans="1:2">
      <c r="A4829" s="24" t="s">
        <v>13317</v>
      </c>
      <c r="B4829" s="24" t="s">
        <v>6964</v>
      </c>
    </row>
    <row r="4830" spans="1:2">
      <c r="A4830" s="24" t="s">
        <v>13318</v>
      </c>
      <c r="B4830" s="24" t="s">
        <v>13319</v>
      </c>
    </row>
    <row r="4831" spans="1:2">
      <c r="A4831" s="24" t="s">
        <v>13320</v>
      </c>
      <c r="B4831" s="24" t="s">
        <v>8123</v>
      </c>
    </row>
    <row r="4832" spans="1:2">
      <c r="A4832" s="24" t="s">
        <v>13321</v>
      </c>
      <c r="B4832" s="24" t="s">
        <v>13322</v>
      </c>
    </row>
    <row r="4833" spans="1:2">
      <c r="A4833" s="24" t="s">
        <v>13323</v>
      </c>
      <c r="B4833" s="24" t="s">
        <v>13324</v>
      </c>
    </row>
    <row r="4834" spans="1:2">
      <c r="A4834" s="24" t="s">
        <v>13325</v>
      </c>
      <c r="B4834" s="24" t="s">
        <v>13326</v>
      </c>
    </row>
    <row r="4835" spans="1:2">
      <c r="A4835" s="24" t="s">
        <v>13327</v>
      </c>
      <c r="B4835" s="24" t="s">
        <v>13328</v>
      </c>
    </row>
    <row r="4836" spans="1:2">
      <c r="A4836" s="24" t="s">
        <v>13329</v>
      </c>
      <c r="B4836" s="24" t="s">
        <v>13330</v>
      </c>
    </row>
    <row r="4837" spans="1:2">
      <c r="A4837" s="24" t="s">
        <v>13331</v>
      </c>
      <c r="B4837" s="24" t="s">
        <v>13332</v>
      </c>
    </row>
    <row r="4838" spans="1:2">
      <c r="A4838" s="24" t="s">
        <v>13333</v>
      </c>
      <c r="B4838" s="24" t="s">
        <v>13334</v>
      </c>
    </row>
    <row r="4839" spans="1:2">
      <c r="A4839" s="24" t="s">
        <v>13335</v>
      </c>
      <c r="B4839" s="24" t="s">
        <v>6617</v>
      </c>
    </row>
    <row r="4840" spans="1:2">
      <c r="A4840" s="24" t="s">
        <v>13336</v>
      </c>
      <c r="B4840" s="24" t="s">
        <v>13337</v>
      </c>
    </row>
    <row r="4841" spans="1:2">
      <c r="A4841" s="24" t="s">
        <v>13338</v>
      </c>
      <c r="B4841" s="24" t="s">
        <v>13339</v>
      </c>
    </row>
    <row r="4842" spans="1:2">
      <c r="A4842" s="24" t="s">
        <v>13340</v>
      </c>
      <c r="B4842" s="24" t="s">
        <v>13341</v>
      </c>
    </row>
    <row r="4843" spans="1:2">
      <c r="A4843" s="24" t="s">
        <v>13342</v>
      </c>
      <c r="B4843" s="24" t="s">
        <v>13343</v>
      </c>
    </row>
    <row r="4844" spans="1:2">
      <c r="A4844" s="24" t="s">
        <v>13344</v>
      </c>
      <c r="B4844" s="24" t="s">
        <v>10859</v>
      </c>
    </row>
    <row r="4845" spans="1:2">
      <c r="A4845" s="24" t="s">
        <v>13345</v>
      </c>
      <c r="B4845" s="24" t="s">
        <v>13346</v>
      </c>
    </row>
    <row r="4846" spans="1:2">
      <c r="A4846" s="24" t="s">
        <v>13347</v>
      </c>
      <c r="B4846" s="24" t="s">
        <v>13346</v>
      </c>
    </row>
    <row r="4847" spans="1:2">
      <c r="A4847" s="24" t="s">
        <v>13348</v>
      </c>
      <c r="B4847" s="24" t="s">
        <v>13346</v>
      </c>
    </row>
    <row r="4848" spans="1:2">
      <c r="A4848" s="24" t="s">
        <v>13349</v>
      </c>
      <c r="B4848" s="24" t="s">
        <v>13350</v>
      </c>
    </row>
    <row r="4849" spans="1:2">
      <c r="A4849" s="24" t="s">
        <v>13351</v>
      </c>
      <c r="B4849" s="24" t="s">
        <v>13352</v>
      </c>
    </row>
    <row r="4850" spans="1:2">
      <c r="A4850" s="24" t="s">
        <v>13353</v>
      </c>
      <c r="B4850" s="24" t="s">
        <v>13354</v>
      </c>
    </row>
    <row r="4851" spans="1:2">
      <c r="A4851" s="24" t="s">
        <v>13355</v>
      </c>
      <c r="B4851" s="24" t="s">
        <v>13356</v>
      </c>
    </row>
    <row r="4852" spans="1:2">
      <c r="A4852" s="24" t="s">
        <v>13357</v>
      </c>
      <c r="B4852" s="24" t="s">
        <v>13358</v>
      </c>
    </row>
    <row r="4853" spans="1:2">
      <c r="A4853" s="24"/>
      <c r="B4853" s="24"/>
    </row>
    <row r="4854" spans="1:2">
      <c r="A4854" s="24" t="s">
        <v>13359</v>
      </c>
      <c r="B4854" s="24"/>
    </row>
    <row r="4855" spans="1:2">
      <c r="A4855" s="24"/>
      <c r="B4855" s="24"/>
    </row>
    <row r="4856" spans="1:2">
      <c r="A4856" s="24" t="s">
        <v>13360</v>
      </c>
      <c r="B4856" s="24" t="s">
        <v>13361</v>
      </c>
    </row>
    <row r="4857" spans="1:2">
      <c r="A4857" s="24" t="s">
        <v>13362</v>
      </c>
      <c r="B4857" s="24" t="s">
        <v>13363</v>
      </c>
    </row>
    <row r="4858" spans="1:2">
      <c r="A4858" s="24" t="s">
        <v>13364</v>
      </c>
      <c r="B4858" s="24" t="s">
        <v>13365</v>
      </c>
    </row>
    <row r="4859" spans="1:2">
      <c r="A4859" s="24" t="s">
        <v>13366</v>
      </c>
      <c r="B4859" s="24" t="s">
        <v>13367</v>
      </c>
    </row>
    <row r="4860" spans="1:2">
      <c r="A4860" s="24" t="s">
        <v>13368</v>
      </c>
      <c r="B4860" s="24" t="s">
        <v>13369</v>
      </c>
    </row>
    <row r="4861" spans="1:2">
      <c r="A4861" s="24" t="s">
        <v>13370</v>
      </c>
      <c r="B4861" s="24" t="s">
        <v>13371</v>
      </c>
    </row>
    <row r="4862" spans="1:2">
      <c r="A4862" s="24" t="s">
        <v>13372</v>
      </c>
      <c r="B4862" s="24" t="s">
        <v>13373</v>
      </c>
    </row>
    <row r="4863" spans="1:2">
      <c r="A4863" s="24" t="s">
        <v>13374</v>
      </c>
      <c r="B4863" s="24" t="s">
        <v>13375</v>
      </c>
    </row>
    <row r="4864" spans="1:2">
      <c r="A4864" s="24" t="s">
        <v>13376</v>
      </c>
      <c r="B4864" s="24" t="s">
        <v>13377</v>
      </c>
    </row>
    <row r="4865" spans="1:2">
      <c r="A4865" s="24" t="s">
        <v>13378</v>
      </c>
      <c r="B4865" s="24" t="s">
        <v>5949</v>
      </c>
    </row>
    <row r="4866" spans="1:2">
      <c r="A4866" s="24" t="s">
        <v>13379</v>
      </c>
      <c r="B4866" s="24" t="s">
        <v>13380</v>
      </c>
    </row>
    <row r="4867" spans="1:2">
      <c r="A4867" s="24" t="s">
        <v>13381</v>
      </c>
      <c r="B4867" s="24" t="s">
        <v>13382</v>
      </c>
    </row>
    <row r="4868" spans="1:2">
      <c r="A4868" s="24" t="s">
        <v>13383</v>
      </c>
      <c r="B4868" s="24" t="s">
        <v>13384</v>
      </c>
    </row>
    <row r="4869" spans="1:2">
      <c r="A4869" s="24" t="s">
        <v>13385</v>
      </c>
      <c r="B4869" s="24" t="s">
        <v>7947</v>
      </c>
    </row>
    <row r="4870" spans="1:2">
      <c r="A4870" s="24" t="s">
        <v>13386</v>
      </c>
      <c r="B4870" s="24" t="s">
        <v>12578</v>
      </c>
    </row>
    <row r="4871" spans="1:2">
      <c r="A4871" s="24" t="s">
        <v>13387</v>
      </c>
      <c r="B4871" s="24" t="s">
        <v>13388</v>
      </c>
    </row>
    <row r="4872" spans="1:2">
      <c r="A4872" s="24" t="s">
        <v>13389</v>
      </c>
      <c r="B4872" s="24" t="s">
        <v>13390</v>
      </c>
    </row>
    <row r="4873" spans="1:2">
      <c r="A4873" s="24" t="s">
        <v>13391</v>
      </c>
      <c r="B4873" s="24" t="s">
        <v>13230</v>
      </c>
    </row>
    <row r="4874" spans="1:2">
      <c r="A4874" s="24" t="s">
        <v>13392</v>
      </c>
      <c r="B4874" s="24" t="s">
        <v>13393</v>
      </c>
    </row>
    <row r="4875" spans="1:2">
      <c r="A4875" s="24" t="s">
        <v>13394</v>
      </c>
      <c r="B4875" s="24" t="s">
        <v>13395</v>
      </c>
    </row>
    <row r="4876" spans="1:2">
      <c r="A4876" s="24" t="s">
        <v>13396</v>
      </c>
      <c r="B4876" s="24" t="s">
        <v>13397</v>
      </c>
    </row>
    <row r="4877" spans="1:2">
      <c r="A4877" s="24" t="s">
        <v>13398</v>
      </c>
      <c r="B4877" s="24" t="s">
        <v>6594</v>
      </c>
    </row>
    <row r="4878" spans="1:2">
      <c r="A4878" s="24" t="s">
        <v>13399</v>
      </c>
      <c r="B4878" s="24" t="s">
        <v>13400</v>
      </c>
    </row>
    <row r="4879" spans="1:2">
      <c r="A4879" s="24" t="s">
        <v>13401</v>
      </c>
      <c r="B4879" s="24" t="s">
        <v>13402</v>
      </c>
    </row>
    <row r="4880" spans="1:2" ht="31.5">
      <c r="A4880" s="24" t="s">
        <v>13403</v>
      </c>
      <c r="B4880" s="24" t="s">
        <v>13404</v>
      </c>
    </row>
    <row r="4881" spans="1:2">
      <c r="A4881" s="24" t="s">
        <v>13405</v>
      </c>
      <c r="B4881" s="24" t="s">
        <v>13406</v>
      </c>
    </row>
    <row r="4882" spans="1:2">
      <c r="A4882" s="24" t="s">
        <v>13407</v>
      </c>
      <c r="B4882" s="24" t="s">
        <v>13408</v>
      </c>
    </row>
    <row r="4883" spans="1:2">
      <c r="A4883" s="24" t="s">
        <v>13409</v>
      </c>
      <c r="B4883" s="24" t="s">
        <v>12509</v>
      </c>
    </row>
    <row r="4884" spans="1:2">
      <c r="A4884" s="24" t="s">
        <v>13410</v>
      </c>
      <c r="B4884" s="24" t="s">
        <v>9164</v>
      </c>
    </row>
    <row r="4885" spans="1:2">
      <c r="A4885" s="24" t="s">
        <v>13411</v>
      </c>
      <c r="B4885" s="24" t="s">
        <v>5241</v>
      </c>
    </row>
    <row r="4886" spans="1:2">
      <c r="A4886" s="24" t="s">
        <v>13412</v>
      </c>
      <c r="B4886" s="24" t="s">
        <v>13413</v>
      </c>
    </row>
    <row r="4887" spans="1:2">
      <c r="A4887" s="24" t="s">
        <v>13414</v>
      </c>
      <c r="B4887" s="24" t="s">
        <v>13415</v>
      </c>
    </row>
    <row r="4888" spans="1:2">
      <c r="A4888" s="24" t="s">
        <v>13416</v>
      </c>
      <c r="B4888" s="24" t="s">
        <v>13417</v>
      </c>
    </row>
    <row r="4889" spans="1:2">
      <c r="A4889" s="24" t="s">
        <v>13418</v>
      </c>
      <c r="B4889" s="24" t="s">
        <v>13419</v>
      </c>
    </row>
    <row r="4890" spans="1:2">
      <c r="A4890" s="24" t="s">
        <v>13420</v>
      </c>
      <c r="B4890" s="24" t="s">
        <v>13421</v>
      </c>
    </row>
    <row r="4891" spans="1:2">
      <c r="A4891" s="24" t="s">
        <v>13422</v>
      </c>
      <c r="B4891" s="24" t="s">
        <v>13423</v>
      </c>
    </row>
    <row r="4892" spans="1:2">
      <c r="A4892" s="24" t="s">
        <v>13424</v>
      </c>
      <c r="B4892" s="24" t="s">
        <v>11031</v>
      </c>
    </row>
    <row r="4893" spans="1:2">
      <c r="A4893" s="24" t="s">
        <v>13425</v>
      </c>
      <c r="B4893" s="24" t="s">
        <v>13426</v>
      </c>
    </row>
    <row r="4894" spans="1:2">
      <c r="A4894" s="24" t="s">
        <v>13427</v>
      </c>
      <c r="B4894" s="24" t="s">
        <v>5885</v>
      </c>
    </row>
    <row r="4895" spans="1:2">
      <c r="A4895" s="24" t="s">
        <v>13428</v>
      </c>
      <c r="B4895" s="24" t="s">
        <v>13429</v>
      </c>
    </row>
    <row r="4896" spans="1:2">
      <c r="A4896" s="24" t="s">
        <v>13430</v>
      </c>
      <c r="B4896" s="24" t="s">
        <v>13431</v>
      </c>
    </row>
    <row r="4897" spans="1:2">
      <c r="A4897" s="24" t="s">
        <v>13432</v>
      </c>
      <c r="B4897" s="24" t="s">
        <v>12963</v>
      </c>
    </row>
    <row r="4898" spans="1:2">
      <c r="A4898" s="24" t="s">
        <v>13433</v>
      </c>
      <c r="B4898" s="24" t="s">
        <v>6811</v>
      </c>
    </row>
    <row r="4899" spans="1:2">
      <c r="A4899" s="24" t="s">
        <v>13434</v>
      </c>
      <c r="B4899" s="24" t="s">
        <v>13435</v>
      </c>
    </row>
    <row r="4900" spans="1:2">
      <c r="A4900" s="24" t="s">
        <v>13436</v>
      </c>
      <c r="B4900" s="24" t="s">
        <v>13437</v>
      </c>
    </row>
    <row r="4901" spans="1:2">
      <c r="A4901" s="24" t="s">
        <v>13438</v>
      </c>
      <c r="B4901" s="24" t="s">
        <v>5333</v>
      </c>
    </row>
    <row r="4902" spans="1:2">
      <c r="A4902" s="24" t="s">
        <v>13439</v>
      </c>
      <c r="B4902" s="24" t="s">
        <v>13440</v>
      </c>
    </row>
    <row r="4903" spans="1:2">
      <c r="A4903" s="24" t="s">
        <v>13441</v>
      </c>
      <c r="B4903" s="24" t="s">
        <v>13442</v>
      </c>
    </row>
    <row r="4904" spans="1:2">
      <c r="A4904" s="24" t="s">
        <v>13443</v>
      </c>
      <c r="B4904" s="24" t="s">
        <v>13444</v>
      </c>
    </row>
    <row r="4905" spans="1:2">
      <c r="A4905" s="24" t="s">
        <v>13445</v>
      </c>
      <c r="B4905" s="24" t="s">
        <v>13446</v>
      </c>
    </row>
    <row r="4906" spans="1:2">
      <c r="A4906" s="24" t="s">
        <v>13447</v>
      </c>
      <c r="B4906" s="24" t="s">
        <v>13448</v>
      </c>
    </row>
    <row r="4907" spans="1:2">
      <c r="A4907" s="24" t="s">
        <v>13449</v>
      </c>
      <c r="B4907" s="24" t="s">
        <v>13450</v>
      </c>
    </row>
    <row r="4908" spans="1:2">
      <c r="A4908" s="24" t="s">
        <v>13451</v>
      </c>
      <c r="B4908" s="24" t="s">
        <v>13452</v>
      </c>
    </row>
    <row r="4909" spans="1:2">
      <c r="A4909" s="24" t="s">
        <v>13453</v>
      </c>
      <c r="B4909" s="24" t="s">
        <v>13454</v>
      </c>
    </row>
    <row r="4910" spans="1:2">
      <c r="A4910" s="24" t="s">
        <v>13455</v>
      </c>
      <c r="B4910" s="24" t="s">
        <v>13456</v>
      </c>
    </row>
    <row r="4911" spans="1:2">
      <c r="A4911" s="24" t="s">
        <v>13457</v>
      </c>
      <c r="B4911" s="24" t="s">
        <v>8865</v>
      </c>
    </row>
    <row r="4912" spans="1:2">
      <c r="A4912" s="24" t="s">
        <v>13458</v>
      </c>
      <c r="B4912" s="24" t="s">
        <v>13459</v>
      </c>
    </row>
    <row r="4913" spans="1:2">
      <c r="A4913" s="24" t="s">
        <v>13460</v>
      </c>
      <c r="B4913" s="24" t="s">
        <v>9367</v>
      </c>
    </row>
    <row r="4914" spans="1:2">
      <c r="A4914" s="24" t="s">
        <v>13461</v>
      </c>
      <c r="B4914" s="24" t="s">
        <v>13462</v>
      </c>
    </row>
    <row r="4915" spans="1:2">
      <c r="A4915" s="24" t="s">
        <v>13463</v>
      </c>
      <c r="B4915" s="24" t="s">
        <v>12314</v>
      </c>
    </row>
    <row r="4916" spans="1:2">
      <c r="A4916" s="24" t="s">
        <v>13464</v>
      </c>
      <c r="B4916" s="24" t="s">
        <v>13465</v>
      </c>
    </row>
    <row r="4917" spans="1:2">
      <c r="A4917" s="24" t="s">
        <v>13466</v>
      </c>
      <c r="B4917" s="24" t="s">
        <v>9785</v>
      </c>
    </row>
    <row r="4918" spans="1:2">
      <c r="A4918" s="24" t="s">
        <v>13467</v>
      </c>
      <c r="B4918" s="24" t="s">
        <v>4785</v>
      </c>
    </row>
    <row r="4919" spans="1:2" ht="47.25">
      <c r="A4919" s="24" t="s">
        <v>13468</v>
      </c>
      <c r="B4919" s="24" t="s">
        <v>13469</v>
      </c>
    </row>
    <row r="4920" spans="1:2">
      <c r="A4920" s="24" t="s">
        <v>13470</v>
      </c>
      <c r="B4920" s="24" t="s">
        <v>6406</v>
      </c>
    </row>
    <row r="4921" spans="1:2">
      <c r="A4921" s="24" t="s">
        <v>13471</v>
      </c>
      <c r="B4921" s="24" t="s">
        <v>13472</v>
      </c>
    </row>
    <row r="4922" spans="1:2">
      <c r="A4922" s="24" t="s">
        <v>13473</v>
      </c>
      <c r="B4922" s="24" t="s">
        <v>13474</v>
      </c>
    </row>
    <row r="4923" spans="1:2">
      <c r="A4923" s="24" t="s">
        <v>13475</v>
      </c>
      <c r="B4923" s="24" t="s">
        <v>13476</v>
      </c>
    </row>
    <row r="4924" spans="1:2">
      <c r="A4924" s="24" t="s">
        <v>13477</v>
      </c>
      <c r="B4924" s="24" t="s">
        <v>13478</v>
      </c>
    </row>
    <row r="4925" spans="1:2">
      <c r="A4925" s="24" t="s">
        <v>13479</v>
      </c>
      <c r="B4925" s="24" t="s">
        <v>13480</v>
      </c>
    </row>
    <row r="4926" spans="1:2">
      <c r="A4926" s="24" t="s">
        <v>13481</v>
      </c>
      <c r="B4926" s="24" t="s">
        <v>8734</v>
      </c>
    </row>
    <row r="4927" spans="1:2">
      <c r="A4927" s="24" t="s">
        <v>13482</v>
      </c>
      <c r="B4927" s="24" t="s">
        <v>13483</v>
      </c>
    </row>
    <row r="4928" spans="1:2">
      <c r="A4928" s="24" t="s">
        <v>13484</v>
      </c>
      <c r="B4928" s="24" t="s">
        <v>13485</v>
      </c>
    </row>
    <row r="4929" spans="1:2">
      <c r="A4929" s="24" t="s">
        <v>13486</v>
      </c>
      <c r="B4929" s="24" t="s">
        <v>13487</v>
      </c>
    </row>
    <row r="4930" spans="1:2">
      <c r="A4930" s="24" t="s">
        <v>13488</v>
      </c>
      <c r="B4930" s="24" t="s">
        <v>13489</v>
      </c>
    </row>
    <row r="4931" spans="1:2">
      <c r="A4931" s="24" t="s">
        <v>13490</v>
      </c>
      <c r="B4931" s="24" t="s">
        <v>13491</v>
      </c>
    </row>
    <row r="4932" spans="1:2">
      <c r="A4932" s="24" t="s">
        <v>13492</v>
      </c>
      <c r="B4932" s="24" t="s">
        <v>7577</v>
      </c>
    </row>
    <row r="4933" spans="1:2">
      <c r="A4933" s="24" t="s">
        <v>13493</v>
      </c>
      <c r="B4933" s="24" t="s">
        <v>13494</v>
      </c>
    </row>
    <row r="4934" spans="1:2">
      <c r="A4934" s="24" t="s">
        <v>13495</v>
      </c>
      <c r="B4934" s="24" t="s">
        <v>13496</v>
      </c>
    </row>
    <row r="4935" spans="1:2">
      <c r="A4935" s="24" t="s">
        <v>13497</v>
      </c>
      <c r="B4935" s="24" t="s">
        <v>13498</v>
      </c>
    </row>
    <row r="4936" spans="1:2">
      <c r="A4936" s="24" t="s">
        <v>13499</v>
      </c>
      <c r="B4936" s="24" t="s">
        <v>13500</v>
      </c>
    </row>
    <row r="4937" spans="1:2">
      <c r="A4937" s="24" t="s">
        <v>13501</v>
      </c>
      <c r="B4937" s="24" t="s">
        <v>13502</v>
      </c>
    </row>
    <row r="4938" spans="1:2">
      <c r="A4938" s="24" t="s">
        <v>13503</v>
      </c>
      <c r="B4938" s="24" t="s">
        <v>9216</v>
      </c>
    </row>
    <row r="4939" spans="1:2">
      <c r="A4939" s="24" t="s">
        <v>13504</v>
      </c>
      <c r="B4939" s="24" t="s">
        <v>13505</v>
      </c>
    </row>
    <row r="4940" spans="1:2">
      <c r="A4940" s="24" t="s">
        <v>13506</v>
      </c>
      <c r="B4940" s="24" t="s">
        <v>13507</v>
      </c>
    </row>
    <row r="4941" spans="1:2">
      <c r="A4941" s="24" t="s">
        <v>13508</v>
      </c>
      <c r="B4941" s="24" t="s">
        <v>13509</v>
      </c>
    </row>
    <row r="4942" spans="1:2">
      <c r="A4942" s="24" t="s">
        <v>13510</v>
      </c>
      <c r="B4942" s="24" t="s">
        <v>13511</v>
      </c>
    </row>
    <row r="4943" spans="1:2">
      <c r="A4943" s="24" t="s">
        <v>13512</v>
      </c>
      <c r="B4943" s="24" t="s">
        <v>13513</v>
      </c>
    </row>
    <row r="4944" spans="1:2">
      <c r="A4944" s="24" t="s">
        <v>13514</v>
      </c>
      <c r="B4944" s="24" t="s">
        <v>13515</v>
      </c>
    </row>
    <row r="4945" spans="1:2">
      <c r="A4945" s="24" t="s">
        <v>13516</v>
      </c>
      <c r="B4945" s="24" t="s">
        <v>9693</v>
      </c>
    </row>
    <row r="4946" spans="1:2">
      <c r="A4946" s="24" t="s">
        <v>13517</v>
      </c>
      <c r="B4946" s="24" t="s">
        <v>13518</v>
      </c>
    </row>
    <row r="4947" spans="1:2">
      <c r="A4947" s="24" t="s">
        <v>13519</v>
      </c>
      <c r="B4947" s="24" t="s">
        <v>13520</v>
      </c>
    </row>
    <row r="4948" spans="1:2">
      <c r="A4948" s="24" t="s">
        <v>13521</v>
      </c>
      <c r="B4948" s="24" t="s">
        <v>13522</v>
      </c>
    </row>
    <row r="4949" spans="1:2">
      <c r="A4949" s="24" t="s">
        <v>13523</v>
      </c>
      <c r="B4949" s="24" t="s">
        <v>13524</v>
      </c>
    </row>
    <row r="4950" spans="1:2">
      <c r="A4950" s="24" t="s">
        <v>13525</v>
      </c>
      <c r="B4950" s="24" t="s">
        <v>13526</v>
      </c>
    </row>
    <row r="4951" spans="1:2">
      <c r="A4951" s="24" t="s">
        <v>13527</v>
      </c>
      <c r="B4951" s="24" t="s">
        <v>12253</v>
      </c>
    </row>
    <row r="4952" spans="1:2">
      <c r="A4952" s="24" t="s">
        <v>13528</v>
      </c>
      <c r="B4952" s="24" t="s">
        <v>13529</v>
      </c>
    </row>
    <row r="4953" spans="1:2">
      <c r="A4953" s="24" t="s">
        <v>13530</v>
      </c>
      <c r="B4953" s="24" t="s">
        <v>13531</v>
      </c>
    </row>
    <row r="4954" spans="1:2">
      <c r="A4954" s="24" t="s">
        <v>13532</v>
      </c>
      <c r="B4954" s="24" t="s">
        <v>13533</v>
      </c>
    </row>
    <row r="4955" spans="1:2">
      <c r="A4955" s="24" t="s">
        <v>13534</v>
      </c>
      <c r="B4955" s="24" t="s">
        <v>6028</v>
      </c>
    </row>
    <row r="4956" spans="1:2">
      <c r="A4956" s="24" t="s">
        <v>13535</v>
      </c>
      <c r="B4956" s="24" t="s">
        <v>13536</v>
      </c>
    </row>
    <row r="4957" spans="1:2">
      <c r="A4957" s="24" t="s">
        <v>13537</v>
      </c>
      <c r="B4957" s="24" t="s">
        <v>13538</v>
      </c>
    </row>
    <row r="4958" spans="1:2">
      <c r="A4958" s="24" t="s">
        <v>13539</v>
      </c>
      <c r="B4958" s="24" t="s">
        <v>13540</v>
      </c>
    </row>
    <row r="4959" spans="1:2">
      <c r="A4959" s="24" t="s">
        <v>13541</v>
      </c>
      <c r="B4959" s="24" t="s">
        <v>13542</v>
      </c>
    </row>
    <row r="4960" spans="1:2">
      <c r="A4960" s="24" t="s">
        <v>13543</v>
      </c>
      <c r="B4960" s="24" t="s">
        <v>13544</v>
      </c>
    </row>
    <row r="4961" spans="1:2">
      <c r="A4961" s="24" t="s">
        <v>13545</v>
      </c>
      <c r="B4961" s="24" t="s">
        <v>13546</v>
      </c>
    </row>
    <row r="4962" spans="1:2">
      <c r="A4962" s="24" t="s">
        <v>13547</v>
      </c>
      <c r="B4962" s="24" t="s">
        <v>9407</v>
      </c>
    </row>
    <row r="4963" spans="1:2">
      <c r="A4963" s="24" t="s">
        <v>13548</v>
      </c>
      <c r="B4963" s="24" t="s">
        <v>13549</v>
      </c>
    </row>
    <row r="4964" spans="1:2">
      <c r="A4964" s="24" t="s">
        <v>13550</v>
      </c>
      <c r="B4964" s="24" t="s">
        <v>12461</v>
      </c>
    </row>
    <row r="4965" spans="1:2">
      <c r="A4965" s="24" t="s">
        <v>13551</v>
      </c>
      <c r="B4965" s="24" t="s">
        <v>6352</v>
      </c>
    </row>
    <row r="4966" spans="1:2">
      <c r="A4966" s="24" t="s">
        <v>13552</v>
      </c>
      <c r="B4966" s="24" t="s">
        <v>13553</v>
      </c>
    </row>
    <row r="4967" spans="1:2">
      <c r="A4967" s="24" t="s">
        <v>13554</v>
      </c>
      <c r="B4967" s="24" t="s">
        <v>13555</v>
      </c>
    </row>
    <row r="4968" spans="1:2">
      <c r="A4968" s="24" t="s">
        <v>13556</v>
      </c>
      <c r="B4968" s="24" t="s">
        <v>13557</v>
      </c>
    </row>
    <row r="4969" spans="1:2">
      <c r="A4969" s="24" t="s">
        <v>13558</v>
      </c>
      <c r="B4969" s="24" t="s">
        <v>13559</v>
      </c>
    </row>
    <row r="4970" spans="1:2">
      <c r="A4970" s="24" t="s">
        <v>13560</v>
      </c>
      <c r="B4970" s="24" t="s">
        <v>13561</v>
      </c>
    </row>
    <row r="4971" spans="1:2">
      <c r="A4971" s="24" t="s">
        <v>13562</v>
      </c>
      <c r="B4971" s="24" t="s">
        <v>13563</v>
      </c>
    </row>
    <row r="4972" spans="1:2">
      <c r="A4972" s="24"/>
      <c r="B4972" s="24"/>
    </row>
    <row r="4973" spans="1:2">
      <c r="A4973" s="24" t="s">
        <v>13564</v>
      </c>
      <c r="B4973" s="24"/>
    </row>
    <row r="4974" spans="1:2">
      <c r="A4974" s="24"/>
      <c r="B4974" s="24"/>
    </row>
    <row r="4975" spans="1:2">
      <c r="A4975" s="24" t="s">
        <v>13565</v>
      </c>
      <c r="B4975" s="24" t="s">
        <v>13566</v>
      </c>
    </row>
    <row r="4976" spans="1:2">
      <c r="A4976" s="24" t="s">
        <v>13567</v>
      </c>
      <c r="B4976" s="24" t="s">
        <v>8700</v>
      </c>
    </row>
    <row r="4977" spans="1:2">
      <c r="A4977" s="24" t="s">
        <v>13568</v>
      </c>
      <c r="B4977" s="24" t="s">
        <v>13569</v>
      </c>
    </row>
    <row r="4978" spans="1:2">
      <c r="A4978" s="24" t="s">
        <v>13570</v>
      </c>
      <c r="B4978" s="24" t="s">
        <v>13571</v>
      </c>
    </row>
    <row r="4979" spans="1:2">
      <c r="A4979" s="24" t="s">
        <v>13572</v>
      </c>
      <c r="B4979" s="24" t="s">
        <v>13573</v>
      </c>
    </row>
    <row r="4980" spans="1:2">
      <c r="A4980" s="24" t="s">
        <v>282</v>
      </c>
      <c r="B4980" s="24" t="s">
        <v>13574</v>
      </c>
    </row>
    <row r="4981" spans="1:2">
      <c r="A4981" s="24" t="s">
        <v>13575</v>
      </c>
      <c r="B4981" s="24" t="s">
        <v>13576</v>
      </c>
    </row>
    <row r="4982" spans="1:2">
      <c r="A4982" s="24" t="s">
        <v>13577</v>
      </c>
      <c r="B4982" s="24" t="s">
        <v>13578</v>
      </c>
    </row>
    <row r="4983" spans="1:2">
      <c r="A4983" s="24" t="s">
        <v>13579</v>
      </c>
      <c r="B4983" s="24" t="s">
        <v>13580</v>
      </c>
    </row>
    <row r="4984" spans="1:2">
      <c r="A4984" s="24" t="s">
        <v>13581</v>
      </c>
      <c r="B4984" s="24" t="s">
        <v>13582</v>
      </c>
    </row>
    <row r="4985" spans="1:2">
      <c r="A4985" s="24" t="s">
        <v>13583</v>
      </c>
      <c r="B4985" s="24" t="s">
        <v>8269</v>
      </c>
    </row>
    <row r="4986" spans="1:2">
      <c r="A4986" s="24" t="s">
        <v>13584</v>
      </c>
      <c r="B4986" s="24" t="s">
        <v>13585</v>
      </c>
    </row>
    <row r="4987" spans="1:2">
      <c r="A4987" s="24" t="s">
        <v>13586</v>
      </c>
      <c r="B4987" s="24" t="s">
        <v>13587</v>
      </c>
    </row>
    <row r="4988" spans="1:2">
      <c r="A4988" s="24" t="s">
        <v>13588</v>
      </c>
      <c r="B4988" s="24" t="s">
        <v>13589</v>
      </c>
    </row>
    <row r="4989" spans="1:2">
      <c r="A4989" s="24" t="s">
        <v>13590</v>
      </c>
      <c r="B4989" s="24" t="s">
        <v>13591</v>
      </c>
    </row>
    <row r="4990" spans="1:2">
      <c r="A4990" s="24" t="s">
        <v>13592</v>
      </c>
      <c r="B4990" s="24" t="s">
        <v>13593</v>
      </c>
    </row>
    <row r="4991" spans="1:2">
      <c r="A4991" s="24" t="s">
        <v>13594</v>
      </c>
      <c r="B4991" s="24" t="s">
        <v>13595</v>
      </c>
    </row>
    <row r="4992" spans="1:2">
      <c r="A4992" s="24" t="s">
        <v>13596</v>
      </c>
      <c r="B4992" s="24" t="s">
        <v>13597</v>
      </c>
    </row>
    <row r="4993" spans="1:2">
      <c r="A4993" s="24" t="s">
        <v>13598</v>
      </c>
      <c r="B4993" s="24" t="s">
        <v>13599</v>
      </c>
    </row>
    <row r="4994" spans="1:2">
      <c r="A4994" s="24" t="s">
        <v>13600</v>
      </c>
      <c r="B4994" s="24" t="s">
        <v>13601</v>
      </c>
    </row>
    <row r="4995" spans="1:2">
      <c r="A4995" s="24" t="s">
        <v>13602</v>
      </c>
      <c r="B4995" s="24" t="s">
        <v>13603</v>
      </c>
    </row>
    <row r="4996" spans="1:2">
      <c r="A4996" s="24" t="s">
        <v>13604</v>
      </c>
      <c r="B4996" s="24" t="s">
        <v>13605</v>
      </c>
    </row>
    <row r="4997" spans="1:2">
      <c r="A4997" s="24" t="s">
        <v>13606</v>
      </c>
      <c r="B4997" s="24" t="s">
        <v>13489</v>
      </c>
    </row>
    <row r="4998" spans="1:2">
      <c r="A4998" s="24" t="s">
        <v>13607</v>
      </c>
      <c r="B4998" s="24" t="s">
        <v>13608</v>
      </c>
    </row>
    <row r="4999" spans="1:2">
      <c r="A4999" s="24" t="s">
        <v>13609</v>
      </c>
      <c r="B4999" s="24" t="s">
        <v>4915</v>
      </c>
    </row>
    <row r="5000" spans="1:2">
      <c r="A5000" s="24" t="s">
        <v>13610</v>
      </c>
      <c r="B5000" s="24" t="s">
        <v>13611</v>
      </c>
    </row>
    <row r="5001" spans="1:2">
      <c r="A5001" s="24" t="s">
        <v>13612</v>
      </c>
      <c r="B5001" s="24" t="s">
        <v>13613</v>
      </c>
    </row>
    <row r="5002" spans="1:2">
      <c r="A5002" s="24" t="s">
        <v>13614</v>
      </c>
      <c r="B5002" s="24" t="s">
        <v>4607</v>
      </c>
    </row>
    <row r="5003" spans="1:2">
      <c r="A5003" s="24" t="s">
        <v>13615</v>
      </c>
      <c r="B5003" s="24" t="s">
        <v>13616</v>
      </c>
    </row>
    <row r="5004" spans="1:2">
      <c r="A5004" s="24" t="s">
        <v>13617</v>
      </c>
      <c r="B5004" s="24" t="s">
        <v>13618</v>
      </c>
    </row>
    <row r="5005" spans="1:2">
      <c r="A5005" s="24" t="s">
        <v>13619</v>
      </c>
      <c r="B5005" s="24" t="s">
        <v>13620</v>
      </c>
    </row>
    <row r="5006" spans="1:2">
      <c r="A5006" s="24" t="s">
        <v>13621</v>
      </c>
      <c r="B5006" s="24" t="s">
        <v>13622</v>
      </c>
    </row>
    <row r="5007" spans="1:2">
      <c r="A5007" s="24" t="s">
        <v>13623</v>
      </c>
      <c r="B5007" s="24" t="s">
        <v>11507</v>
      </c>
    </row>
    <row r="5008" spans="1:2">
      <c r="A5008" s="24" t="s">
        <v>13624</v>
      </c>
      <c r="B5008" s="24" t="s">
        <v>13625</v>
      </c>
    </row>
    <row r="5009" spans="1:2">
      <c r="A5009" s="24" t="s">
        <v>13626</v>
      </c>
      <c r="B5009" s="24" t="s">
        <v>13627</v>
      </c>
    </row>
    <row r="5010" spans="1:2">
      <c r="A5010" s="24" t="s">
        <v>13628</v>
      </c>
      <c r="B5010" s="24" t="s">
        <v>13629</v>
      </c>
    </row>
    <row r="5011" spans="1:2">
      <c r="A5011" s="24" t="s">
        <v>13630</v>
      </c>
      <c r="B5011" s="24" t="s">
        <v>13631</v>
      </c>
    </row>
    <row r="5012" spans="1:2">
      <c r="A5012" s="24" t="s">
        <v>13632</v>
      </c>
      <c r="B5012" s="24" t="s">
        <v>13633</v>
      </c>
    </row>
    <row r="5013" spans="1:2">
      <c r="A5013" s="24" t="s">
        <v>13634</v>
      </c>
      <c r="B5013" s="24" t="s">
        <v>13635</v>
      </c>
    </row>
    <row r="5014" spans="1:2">
      <c r="A5014" s="24" t="s">
        <v>13636</v>
      </c>
      <c r="B5014" s="24" t="s">
        <v>13637</v>
      </c>
    </row>
    <row r="5015" spans="1:2">
      <c r="A5015" s="24" t="s">
        <v>13638</v>
      </c>
      <c r="B5015" s="24" t="s">
        <v>13639</v>
      </c>
    </row>
    <row r="5016" spans="1:2">
      <c r="A5016" s="24" t="s">
        <v>13640</v>
      </c>
      <c r="B5016" s="24" t="s">
        <v>13641</v>
      </c>
    </row>
    <row r="5017" spans="1:2">
      <c r="A5017" s="24" t="s">
        <v>13642</v>
      </c>
      <c r="B5017" s="24" t="s">
        <v>7022</v>
      </c>
    </row>
    <row r="5018" spans="1:2">
      <c r="A5018" s="24" t="s">
        <v>13643</v>
      </c>
      <c r="B5018" s="24" t="s">
        <v>13644</v>
      </c>
    </row>
    <row r="5019" spans="1:2">
      <c r="A5019" s="24" t="s">
        <v>13645</v>
      </c>
      <c r="B5019" s="24" t="s">
        <v>13646</v>
      </c>
    </row>
    <row r="5020" spans="1:2">
      <c r="A5020" s="24" t="s">
        <v>13647</v>
      </c>
      <c r="B5020" s="24" t="s">
        <v>13648</v>
      </c>
    </row>
    <row r="5021" spans="1:2">
      <c r="A5021" s="24" t="s">
        <v>13649</v>
      </c>
      <c r="B5021" s="24" t="s">
        <v>13650</v>
      </c>
    </row>
    <row r="5022" spans="1:2">
      <c r="A5022" s="24" t="s">
        <v>13651</v>
      </c>
      <c r="B5022" s="24" t="s">
        <v>13652</v>
      </c>
    </row>
    <row r="5023" spans="1:2">
      <c r="A5023" s="24" t="s">
        <v>13653</v>
      </c>
      <c r="B5023" s="24" t="s">
        <v>13654</v>
      </c>
    </row>
    <row r="5024" spans="1:2">
      <c r="A5024" s="24" t="s">
        <v>13655</v>
      </c>
      <c r="B5024" s="24" t="s">
        <v>13656</v>
      </c>
    </row>
    <row r="5025" spans="1:2">
      <c r="A5025" s="24" t="s">
        <v>13657</v>
      </c>
      <c r="B5025" s="24" t="s">
        <v>13658</v>
      </c>
    </row>
    <row r="5026" spans="1:2">
      <c r="A5026" s="24" t="s">
        <v>13659</v>
      </c>
      <c r="B5026" s="24" t="s">
        <v>13660</v>
      </c>
    </row>
    <row r="5027" spans="1:2">
      <c r="A5027" s="24" t="s">
        <v>13661</v>
      </c>
      <c r="B5027" s="24" t="s">
        <v>13662</v>
      </c>
    </row>
    <row r="5028" spans="1:2">
      <c r="A5028" s="24" t="s">
        <v>13663</v>
      </c>
      <c r="B5028" s="24" t="s">
        <v>13664</v>
      </c>
    </row>
    <row r="5029" spans="1:2">
      <c r="A5029" s="24" t="s">
        <v>13665</v>
      </c>
      <c r="B5029" s="24" t="s">
        <v>10432</v>
      </c>
    </row>
    <row r="5030" spans="1:2">
      <c r="A5030" s="27" t="s">
        <v>13666</v>
      </c>
      <c r="B5030" s="24" t="s">
        <v>12865</v>
      </c>
    </row>
    <row r="5031" spans="1:2">
      <c r="A5031" s="22" t="s">
        <v>13667</v>
      </c>
      <c r="B5031" s="22" t="s">
        <v>13668</v>
      </c>
    </row>
    <row r="5032" spans="1:2">
      <c r="A5032" s="24" t="s">
        <v>13669</v>
      </c>
      <c r="B5032" s="24" t="s">
        <v>8786</v>
      </c>
    </row>
    <row r="5033" spans="1:2">
      <c r="A5033" s="24" t="s">
        <v>13670</v>
      </c>
      <c r="B5033" s="24" t="s">
        <v>13671</v>
      </c>
    </row>
    <row r="5034" spans="1:2">
      <c r="A5034" s="24" t="s">
        <v>13672</v>
      </c>
      <c r="B5034" s="24" t="s">
        <v>11416</v>
      </c>
    </row>
    <row r="5035" spans="1:2">
      <c r="A5035" s="24"/>
      <c r="B5035" s="24"/>
    </row>
    <row r="5036" spans="1:2">
      <c r="A5036" s="24" t="s">
        <v>13673</v>
      </c>
      <c r="B5036" s="24"/>
    </row>
    <row r="5037" spans="1:2">
      <c r="A5037" s="24"/>
      <c r="B5037" s="24"/>
    </row>
    <row r="5038" spans="1:2">
      <c r="A5038" s="24" t="s">
        <v>13674</v>
      </c>
      <c r="B5038" s="24" t="s">
        <v>13675</v>
      </c>
    </row>
    <row r="5039" spans="1:2">
      <c r="A5039" s="24" t="s">
        <v>13676</v>
      </c>
      <c r="B5039" s="24" t="s">
        <v>13677</v>
      </c>
    </row>
    <row r="5040" spans="1:2">
      <c r="A5040" s="24" t="s">
        <v>13678</v>
      </c>
      <c r="B5040" s="24" t="s">
        <v>13538</v>
      </c>
    </row>
    <row r="5041" spans="1:2">
      <c r="A5041" s="24" t="s">
        <v>13679</v>
      </c>
      <c r="B5041" s="24" t="s">
        <v>13680</v>
      </c>
    </row>
    <row r="5042" spans="1:2">
      <c r="A5042" s="24" t="s">
        <v>13681</v>
      </c>
      <c r="B5042" s="24" t="s">
        <v>13682</v>
      </c>
    </row>
    <row r="5043" spans="1:2">
      <c r="A5043" s="24" t="s">
        <v>13683</v>
      </c>
      <c r="B5043" s="24" t="s">
        <v>13684</v>
      </c>
    </row>
    <row r="5044" spans="1:2">
      <c r="A5044" s="24" t="s">
        <v>13685</v>
      </c>
      <c r="B5044" s="24" t="s">
        <v>6676</v>
      </c>
    </row>
    <row r="5045" spans="1:2">
      <c r="A5045" s="24" t="s">
        <v>13686</v>
      </c>
      <c r="B5045" s="24" t="s">
        <v>13687</v>
      </c>
    </row>
    <row r="5046" spans="1:2">
      <c r="A5046" s="24" t="s">
        <v>13688</v>
      </c>
      <c r="B5046" s="24" t="s">
        <v>13689</v>
      </c>
    </row>
    <row r="5047" spans="1:2">
      <c r="A5047" s="24" t="s">
        <v>13690</v>
      </c>
      <c r="B5047" s="24" t="s">
        <v>4502</v>
      </c>
    </row>
    <row r="5048" spans="1:2">
      <c r="A5048" s="24" t="s">
        <v>13691</v>
      </c>
      <c r="B5048" s="24" t="s">
        <v>13692</v>
      </c>
    </row>
    <row r="5049" spans="1:2">
      <c r="A5049" s="24" t="s">
        <v>13693</v>
      </c>
      <c r="B5049" s="24" t="s">
        <v>13694</v>
      </c>
    </row>
    <row r="5050" spans="1:2">
      <c r="A5050" s="24" t="s">
        <v>13695</v>
      </c>
      <c r="B5050" s="24" t="s">
        <v>9808</v>
      </c>
    </row>
    <row r="5051" spans="1:2">
      <c r="A5051" s="24" t="s">
        <v>13696</v>
      </c>
      <c r="B5051" s="24" t="s">
        <v>13697</v>
      </c>
    </row>
    <row r="5052" spans="1:2">
      <c r="A5052" s="24" t="s">
        <v>13698</v>
      </c>
      <c r="B5052" s="24" t="s">
        <v>6935</v>
      </c>
    </row>
    <row r="5053" spans="1:2">
      <c r="A5053" s="24" t="s">
        <v>13699</v>
      </c>
      <c r="B5053" s="24" t="s">
        <v>13700</v>
      </c>
    </row>
    <row r="5054" spans="1:2">
      <c r="A5054" s="24" t="s">
        <v>13701</v>
      </c>
      <c r="B5054" s="24" t="s">
        <v>13702</v>
      </c>
    </row>
    <row r="5055" spans="1:2">
      <c r="A5055" s="24" t="s">
        <v>13703</v>
      </c>
      <c r="B5055" s="24" t="s">
        <v>13704</v>
      </c>
    </row>
    <row r="5056" spans="1:2">
      <c r="A5056" s="24" t="s">
        <v>13705</v>
      </c>
      <c r="B5056" s="24" t="s">
        <v>13706</v>
      </c>
    </row>
    <row r="5057" spans="1:2">
      <c r="A5057" s="24" t="s">
        <v>13707</v>
      </c>
      <c r="B5057" s="24" t="s">
        <v>13708</v>
      </c>
    </row>
    <row r="5058" spans="1:2">
      <c r="A5058" s="24" t="s">
        <v>13709</v>
      </c>
      <c r="B5058" s="24" t="s">
        <v>13710</v>
      </c>
    </row>
    <row r="5059" spans="1:2">
      <c r="A5059" s="24" t="s">
        <v>13711</v>
      </c>
      <c r="B5059" s="24" t="s">
        <v>12312</v>
      </c>
    </row>
    <row r="5060" spans="1:2">
      <c r="A5060" s="24" t="s">
        <v>13712</v>
      </c>
      <c r="B5060" s="24" t="s">
        <v>13713</v>
      </c>
    </row>
    <row r="5061" spans="1:2">
      <c r="A5061" s="24" t="s">
        <v>13714</v>
      </c>
      <c r="B5061" s="24" t="s">
        <v>13715</v>
      </c>
    </row>
    <row r="5062" spans="1:2">
      <c r="A5062" s="24" t="s">
        <v>13716</v>
      </c>
      <c r="B5062" s="24" t="s">
        <v>13717</v>
      </c>
    </row>
    <row r="5063" spans="1:2">
      <c r="A5063" s="24" t="s">
        <v>13718</v>
      </c>
      <c r="B5063" s="24" t="s">
        <v>5217</v>
      </c>
    </row>
    <row r="5064" spans="1:2">
      <c r="A5064" s="24" t="s">
        <v>13719</v>
      </c>
      <c r="B5064" s="24" t="s">
        <v>10557</v>
      </c>
    </row>
    <row r="5065" spans="1:2">
      <c r="A5065" s="24" t="s">
        <v>13720</v>
      </c>
      <c r="B5065" s="24" t="s">
        <v>13721</v>
      </c>
    </row>
    <row r="5066" spans="1:2">
      <c r="A5066" s="24" t="s">
        <v>13722</v>
      </c>
      <c r="B5066" s="24" t="s">
        <v>13723</v>
      </c>
    </row>
    <row r="5067" spans="1:2">
      <c r="A5067" s="24" t="s">
        <v>13724</v>
      </c>
      <c r="B5067" s="24" t="s">
        <v>13725</v>
      </c>
    </row>
    <row r="5068" spans="1:2">
      <c r="A5068" s="24" t="s">
        <v>13726</v>
      </c>
      <c r="B5068" s="24" t="s">
        <v>13727</v>
      </c>
    </row>
    <row r="5069" spans="1:2">
      <c r="A5069" s="24" t="s">
        <v>13728</v>
      </c>
      <c r="B5069" s="24" t="s">
        <v>13729</v>
      </c>
    </row>
    <row r="5070" spans="1:2">
      <c r="A5070" s="24" t="s">
        <v>13730</v>
      </c>
      <c r="B5070" s="24" t="s">
        <v>13731</v>
      </c>
    </row>
    <row r="5071" spans="1:2">
      <c r="A5071" s="24" t="s">
        <v>13732</v>
      </c>
      <c r="B5071" s="24" t="s">
        <v>13733</v>
      </c>
    </row>
    <row r="5072" spans="1:2">
      <c r="A5072" s="24" t="s">
        <v>13734</v>
      </c>
      <c r="B5072" s="24" t="s">
        <v>13735</v>
      </c>
    </row>
    <row r="5073" spans="1:2">
      <c r="A5073" s="24" t="s">
        <v>13736</v>
      </c>
      <c r="B5073" s="24" t="s">
        <v>13710</v>
      </c>
    </row>
    <row r="5074" spans="1:2">
      <c r="A5074" s="24" t="s">
        <v>13737</v>
      </c>
      <c r="B5074" s="24" t="s">
        <v>13710</v>
      </c>
    </row>
    <row r="5075" spans="1:2">
      <c r="A5075" s="24" t="s">
        <v>13738</v>
      </c>
      <c r="B5075" s="24" t="s">
        <v>13518</v>
      </c>
    </row>
    <row r="5076" spans="1:2">
      <c r="A5076" s="24" t="s">
        <v>13739</v>
      </c>
      <c r="B5076" s="24" t="s">
        <v>13740</v>
      </c>
    </row>
    <row r="5077" spans="1:2">
      <c r="A5077" s="24" t="s">
        <v>13741</v>
      </c>
      <c r="B5077" s="24" t="s">
        <v>13742</v>
      </c>
    </row>
    <row r="5078" spans="1:2">
      <c r="A5078" s="24" t="s">
        <v>13743</v>
      </c>
      <c r="B5078" s="24" t="s">
        <v>13744</v>
      </c>
    </row>
    <row r="5079" spans="1:2">
      <c r="A5079" s="24" t="s">
        <v>13745</v>
      </c>
      <c r="B5079" s="24" t="s">
        <v>9667</v>
      </c>
    </row>
    <row r="5080" spans="1:2">
      <c r="A5080" s="24" t="s">
        <v>13746</v>
      </c>
      <c r="B5080" s="24" t="s">
        <v>13747</v>
      </c>
    </row>
    <row r="5081" spans="1:2">
      <c r="A5081" s="24" t="s">
        <v>13748</v>
      </c>
      <c r="B5081" s="24" t="s">
        <v>13749</v>
      </c>
    </row>
    <row r="5082" spans="1:2">
      <c r="A5082" s="24" t="s">
        <v>13750</v>
      </c>
      <c r="B5082" s="24" t="s">
        <v>13751</v>
      </c>
    </row>
    <row r="5083" spans="1:2">
      <c r="A5083" s="24" t="s">
        <v>13752</v>
      </c>
      <c r="B5083" s="24" t="s">
        <v>13753</v>
      </c>
    </row>
    <row r="5084" spans="1:2">
      <c r="A5084" s="24" t="s">
        <v>13754</v>
      </c>
      <c r="B5084" s="24" t="s">
        <v>13755</v>
      </c>
    </row>
    <row r="5085" spans="1:2">
      <c r="A5085" s="24" t="s">
        <v>13756</v>
      </c>
      <c r="B5085" s="24" t="s">
        <v>13757</v>
      </c>
    </row>
    <row r="5086" spans="1:2">
      <c r="A5086" s="24" t="s">
        <v>13758</v>
      </c>
      <c r="B5086" s="24" t="s">
        <v>13759</v>
      </c>
    </row>
    <row r="5087" spans="1:2">
      <c r="A5087" s="24" t="s">
        <v>13760</v>
      </c>
      <c r="B5087" s="24" t="s">
        <v>13761</v>
      </c>
    </row>
    <row r="5088" spans="1:2">
      <c r="A5088" s="24" t="s">
        <v>13762</v>
      </c>
      <c r="B5088" s="24" t="s">
        <v>13763</v>
      </c>
    </row>
    <row r="5089" spans="1:2">
      <c r="A5089" s="24" t="s">
        <v>13764</v>
      </c>
      <c r="B5089" s="24" t="s">
        <v>13765</v>
      </c>
    </row>
    <row r="5090" spans="1:2">
      <c r="A5090" s="24" t="s">
        <v>13766</v>
      </c>
      <c r="B5090" s="24" t="s">
        <v>8259</v>
      </c>
    </row>
    <row r="5091" spans="1:2">
      <c r="A5091" s="24" t="s">
        <v>13767</v>
      </c>
      <c r="B5091" s="24" t="s">
        <v>13768</v>
      </c>
    </row>
    <row r="5092" spans="1:2">
      <c r="A5092" s="24" t="s">
        <v>13769</v>
      </c>
      <c r="B5092" s="24" t="s">
        <v>13770</v>
      </c>
    </row>
    <row r="5093" spans="1:2">
      <c r="A5093" s="24" t="s">
        <v>13771</v>
      </c>
      <c r="B5093" s="24" t="s">
        <v>13772</v>
      </c>
    </row>
    <row r="5094" spans="1:2">
      <c r="A5094" s="24" t="s">
        <v>13773</v>
      </c>
      <c r="B5094" s="24" t="s">
        <v>9323</v>
      </c>
    </row>
    <row r="5095" spans="1:2">
      <c r="A5095" s="24" t="s">
        <v>13774</v>
      </c>
      <c r="B5095" s="24" t="s">
        <v>13775</v>
      </c>
    </row>
    <row r="5096" spans="1:2">
      <c r="A5096" s="24" t="s">
        <v>13776</v>
      </c>
      <c r="B5096" s="24" t="s">
        <v>13777</v>
      </c>
    </row>
    <row r="5097" spans="1:2">
      <c r="A5097" s="24" t="s">
        <v>13778</v>
      </c>
      <c r="B5097" s="24" t="s">
        <v>13779</v>
      </c>
    </row>
    <row r="5098" spans="1:2">
      <c r="A5098" s="24" t="s">
        <v>13780</v>
      </c>
      <c r="B5098" s="24" t="s">
        <v>6259</v>
      </c>
    </row>
    <row r="5099" spans="1:2">
      <c r="A5099" s="24" t="s">
        <v>13781</v>
      </c>
      <c r="B5099" s="24" t="s">
        <v>13782</v>
      </c>
    </row>
    <row r="5100" spans="1:2">
      <c r="A5100" s="24" t="s">
        <v>13783</v>
      </c>
      <c r="B5100" s="24" t="s">
        <v>13784</v>
      </c>
    </row>
    <row r="5101" spans="1:2">
      <c r="A5101" s="24" t="s">
        <v>13785</v>
      </c>
      <c r="B5101" s="24" t="s">
        <v>5418</v>
      </c>
    </row>
    <row r="5102" spans="1:2">
      <c r="A5102" s="24" t="s">
        <v>13786</v>
      </c>
      <c r="B5102" s="24" t="s">
        <v>13787</v>
      </c>
    </row>
    <row r="5103" spans="1:2">
      <c r="A5103" s="24" t="s">
        <v>13788</v>
      </c>
      <c r="B5103" s="24" t="s">
        <v>13789</v>
      </c>
    </row>
    <row r="5104" spans="1:2">
      <c r="A5104" s="24" t="s">
        <v>13790</v>
      </c>
      <c r="B5104" s="24" t="s">
        <v>13791</v>
      </c>
    </row>
    <row r="5105" spans="1:2">
      <c r="A5105" s="24" t="s">
        <v>13792</v>
      </c>
      <c r="B5105" s="24" t="s">
        <v>13793</v>
      </c>
    </row>
    <row r="5106" spans="1:2">
      <c r="A5106" s="24" t="s">
        <v>13794</v>
      </c>
      <c r="B5106" s="24" t="s">
        <v>13795</v>
      </c>
    </row>
    <row r="5107" spans="1:2">
      <c r="A5107" s="24" t="s">
        <v>13796</v>
      </c>
      <c r="B5107" s="24" t="s">
        <v>13797</v>
      </c>
    </row>
    <row r="5108" spans="1:2">
      <c r="A5108" s="24" t="s">
        <v>13798</v>
      </c>
      <c r="B5108" s="24" t="s">
        <v>13799</v>
      </c>
    </row>
    <row r="5109" spans="1:2">
      <c r="A5109" s="24" t="s">
        <v>13800</v>
      </c>
      <c r="B5109" s="24" t="s">
        <v>11217</v>
      </c>
    </row>
    <row r="5110" spans="1:2">
      <c r="A5110" s="24" t="s">
        <v>13801</v>
      </c>
      <c r="B5110" s="24" t="s">
        <v>6180</v>
      </c>
    </row>
    <row r="5111" spans="1:2">
      <c r="A5111" s="24" t="s">
        <v>13802</v>
      </c>
      <c r="B5111" s="24" t="s">
        <v>12314</v>
      </c>
    </row>
    <row r="5112" spans="1:2">
      <c r="A5112" s="24" t="s">
        <v>13803</v>
      </c>
      <c r="B5112" s="24" t="s">
        <v>8766</v>
      </c>
    </row>
    <row r="5113" spans="1:2">
      <c r="A5113" s="24" t="s">
        <v>13804</v>
      </c>
      <c r="B5113" s="24" t="s">
        <v>4564</v>
      </c>
    </row>
    <row r="5114" spans="1:2">
      <c r="A5114" s="24" t="s">
        <v>13805</v>
      </c>
      <c r="B5114" s="24" t="s">
        <v>13806</v>
      </c>
    </row>
    <row r="5115" spans="1:2">
      <c r="A5115" s="24" t="s">
        <v>13807</v>
      </c>
      <c r="B5115" s="24" t="s">
        <v>13808</v>
      </c>
    </row>
    <row r="5116" spans="1:2">
      <c r="A5116" s="24" t="s">
        <v>13809</v>
      </c>
      <c r="B5116" s="24" t="s">
        <v>13810</v>
      </c>
    </row>
    <row r="5117" spans="1:2">
      <c r="A5117" s="24" t="s">
        <v>13811</v>
      </c>
      <c r="B5117" s="24" t="s">
        <v>9333</v>
      </c>
    </row>
    <row r="5118" spans="1:2">
      <c r="A5118" s="24" t="s">
        <v>13812</v>
      </c>
      <c r="B5118" s="24" t="s">
        <v>13813</v>
      </c>
    </row>
    <row r="5119" spans="1:2">
      <c r="A5119" s="24" t="s">
        <v>13814</v>
      </c>
      <c r="B5119" s="24" t="s">
        <v>13815</v>
      </c>
    </row>
    <row r="5120" spans="1:2">
      <c r="A5120" s="24" t="s">
        <v>13816</v>
      </c>
      <c r="B5120" s="24" t="s">
        <v>6227</v>
      </c>
    </row>
    <row r="5121" spans="1:2">
      <c r="A5121" s="24" t="s">
        <v>13817</v>
      </c>
      <c r="B5121" s="24" t="s">
        <v>6139</v>
      </c>
    </row>
    <row r="5122" spans="1:2">
      <c r="A5122" s="24" t="s">
        <v>13818</v>
      </c>
      <c r="B5122" s="24" t="s">
        <v>7814</v>
      </c>
    </row>
    <row r="5123" spans="1:2">
      <c r="A5123" s="24" t="s">
        <v>13819</v>
      </c>
      <c r="B5123" s="24" t="s">
        <v>13820</v>
      </c>
    </row>
    <row r="5124" spans="1:2">
      <c r="A5124" s="24" t="s">
        <v>13821</v>
      </c>
      <c r="B5124" s="24" t="s">
        <v>13822</v>
      </c>
    </row>
    <row r="5125" spans="1:2">
      <c r="A5125" s="24" t="s">
        <v>13823</v>
      </c>
      <c r="B5125" s="24" t="s">
        <v>13824</v>
      </c>
    </row>
    <row r="5126" spans="1:2">
      <c r="A5126" s="24" t="s">
        <v>13825</v>
      </c>
      <c r="B5126" s="24" t="s">
        <v>13826</v>
      </c>
    </row>
    <row r="5127" spans="1:2">
      <c r="A5127" s="24" t="s">
        <v>13827</v>
      </c>
      <c r="B5127" s="24" t="s">
        <v>13828</v>
      </c>
    </row>
    <row r="5128" spans="1:2">
      <c r="A5128" s="24" t="s">
        <v>13829</v>
      </c>
      <c r="B5128" s="24" t="s">
        <v>13830</v>
      </c>
    </row>
    <row r="5129" spans="1:2">
      <c r="A5129" s="24" t="s">
        <v>13831</v>
      </c>
      <c r="B5129" s="24" t="s">
        <v>6908</v>
      </c>
    </row>
    <row r="5130" spans="1:2">
      <c r="A5130" s="24" t="s">
        <v>13832</v>
      </c>
      <c r="B5130" s="24" t="s">
        <v>13833</v>
      </c>
    </row>
    <row r="5131" spans="1:2">
      <c r="A5131" s="24" t="s">
        <v>13834</v>
      </c>
      <c r="B5131" s="24" t="s">
        <v>13835</v>
      </c>
    </row>
    <row r="5132" spans="1:2">
      <c r="A5132" s="24" t="s">
        <v>13836</v>
      </c>
      <c r="B5132" s="24" t="s">
        <v>13837</v>
      </c>
    </row>
    <row r="5133" spans="1:2">
      <c r="A5133" s="24" t="s">
        <v>13838</v>
      </c>
      <c r="B5133" s="24" t="s">
        <v>13839</v>
      </c>
    </row>
    <row r="5134" spans="1:2">
      <c r="A5134" s="24" t="s">
        <v>13840</v>
      </c>
      <c r="B5134" s="24" t="s">
        <v>12306</v>
      </c>
    </row>
    <row r="5135" spans="1:2">
      <c r="A5135" s="24" t="s">
        <v>13841</v>
      </c>
      <c r="B5135" s="24" t="s">
        <v>13842</v>
      </c>
    </row>
    <row r="5136" spans="1:2">
      <c r="A5136" s="24" t="s">
        <v>13843</v>
      </c>
      <c r="B5136" s="24" t="s">
        <v>13844</v>
      </c>
    </row>
    <row r="5137" spans="1:2">
      <c r="A5137" s="24" t="s">
        <v>13845</v>
      </c>
      <c r="B5137" s="24" t="s">
        <v>13846</v>
      </c>
    </row>
    <row r="5138" spans="1:2">
      <c r="A5138" s="24" t="s">
        <v>13847</v>
      </c>
      <c r="B5138" s="24" t="s">
        <v>13848</v>
      </c>
    </row>
    <row r="5139" spans="1:2">
      <c r="A5139" s="24" t="s">
        <v>13849</v>
      </c>
      <c r="B5139" s="24" t="s">
        <v>13850</v>
      </c>
    </row>
    <row r="5140" spans="1:2">
      <c r="A5140" s="24" t="s">
        <v>13851</v>
      </c>
      <c r="B5140" s="24" t="s">
        <v>13852</v>
      </c>
    </row>
    <row r="5141" spans="1:2">
      <c r="A5141" s="24" t="s">
        <v>13853</v>
      </c>
      <c r="B5141" s="24" t="s">
        <v>13854</v>
      </c>
    </row>
    <row r="5142" spans="1:2">
      <c r="A5142" s="24" t="s">
        <v>13855</v>
      </c>
      <c r="B5142" s="24" t="s">
        <v>13856</v>
      </c>
    </row>
    <row r="5143" spans="1:2" ht="31.5">
      <c r="A5143" s="24" t="s">
        <v>13857</v>
      </c>
      <c r="B5143" s="24" t="s">
        <v>13858</v>
      </c>
    </row>
    <row r="5144" spans="1:2">
      <c r="A5144" s="24" t="s">
        <v>13859</v>
      </c>
      <c r="B5144" s="24" t="s">
        <v>7210</v>
      </c>
    </row>
    <row r="5145" spans="1:2">
      <c r="A5145" s="24" t="s">
        <v>13860</v>
      </c>
      <c r="B5145" s="24" t="s">
        <v>13861</v>
      </c>
    </row>
    <row r="5146" spans="1:2">
      <c r="A5146" s="24" t="s">
        <v>13862</v>
      </c>
      <c r="B5146" s="24" t="s">
        <v>13863</v>
      </c>
    </row>
    <row r="5147" spans="1:2">
      <c r="A5147" s="24" t="s">
        <v>13864</v>
      </c>
      <c r="B5147" s="24" t="s">
        <v>13865</v>
      </c>
    </row>
    <row r="5148" spans="1:2">
      <c r="A5148" s="24" t="s">
        <v>13866</v>
      </c>
      <c r="B5148" s="24" t="s">
        <v>13867</v>
      </c>
    </row>
    <row r="5149" spans="1:2">
      <c r="A5149" s="24" t="s">
        <v>13868</v>
      </c>
      <c r="B5149" s="24" t="s">
        <v>13869</v>
      </c>
    </row>
    <row r="5150" spans="1:2">
      <c r="A5150" s="24" t="s">
        <v>13870</v>
      </c>
      <c r="B5150" s="24" t="s">
        <v>13871</v>
      </c>
    </row>
    <row r="5151" spans="1:2">
      <c r="A5151" s="24" t="s">
        <v>13872</v>
      </c>
      <c r="B5151" s="24" t="s">
        <v>13873</v>
      </c>
    </row>
    <row r="5152" spans="1:2">
      <c r="A5152" s="24" t="s">
        <v>13874</v>
      </c>
      <c r="B5152" s="24" t="s">
        <v>13875</v>
      </c>
    </row>
    <row r="5153" spans="1:2">
      <c r="A5153" s="24" t="s">
        <v>13876</v>
      </c>
      <c r="B5153" s="24" t="s">
        <v>13877</v>
      </c>
    </row>
    <row r="5154" spans="1:2">
      <c r="A5154" s="24"/>
      <c r="B5154" s="24"/>
    </row>
    <row r="5155" spans="1:2">
      <c r="A5155" s="24" t="s">
        <v>13878</v>
      </c>
      <c r="B5155" s="24"/>
    </row>
    <row r="5156" spans="1:2">
      <c r="A5156" s="24"/>
      <c r="B5156" s="24"/>
    </row>
    <row r="5157" spans="1:2">
      <c r="A5157" s="24" t="s">
        <v>13879</v>
      </c>
      <c r="B5157" s="24" t="s">
        <v>9689</v>
      </c>
    </row>
    <row r="5158" spans="1:2">
      <c r="A5158" s="24" t="s">
        <v>13880</v>
      </c>
      <c r="B5158" s="24" t="s">
        <v>13881</v>
      </c>
    </row>
    <row r="5159" spans="1:2">
      <c r="A5159" s="24" t="s">
        <v>13882</v>
      </c>
      <c r="B5159" s="24" t="s">
        <v>13883</v>
      </c>
    </row>
    <row r="5160" spans="1:2">
      <c r="A5160" s="24" t="s">
        <v>13884</v>
      </c>
      <c r="B5160" s="24" t="s">
        <v>13885</v>
      </c>
    </row>
    <row r="5161" spans="1:2">
      <c r="A5161" s="24" t="s">
        <v>13886</v>
      </c>
      <c r="B5161" s="24" t="s">
        <v>13887</v>
      </c>
    </row>
    <row r="5162" spans="1:2">
      <c r="A5162" s="24" t="s">
        <v>13888</v>
      </c>
      <c r="B5162" s="24" t="s">
        <v>13889</v>
      </c>
    </row>
    <row r="5163" spans="1:2">
      <c r="A5163" s="24" t="s">
        <v>13890</v>
      </c>
      <c r="B5163" s="24" t="s">
        <v>13891</v>
      </c>
    </row>
    <row r="5164" spans="1:2" ht="31.5">
      <c r="A5164" s="27" t="s">
        <v>13892</v>
      </c>
      <c r="B5164" s="24" t="s">
        <v>13893</v>
      </c>
    </row>
    <row r="5165" spans="1:2">
      <c r="A5165" s="22" t="s">
        <v>13894</v>
      </c>
      <c r="B5165" s="22" t="s">
        <v>13891</v>
      </c>
    </row>
    <row r="5166" spans="1:2">
      <c r="A5166" s="24" t="s">
        <v>13895</v>
      </c>
      <c r="B5166" s="24" t="s">
        <v>13896</v>
      </c>
    </row>
    <row r="5167" spans="1:2">
      <c r="A5167" s="24" t="s">
        <v>13897</v>
      </c>
      <c r="B5167" s="24" t="s">
        <v>13898</v>
      </c>
    </row>
    <row r="5168" spans="1:2">
      <c r="A5168" s="24" t="s">
        <v>13899</v>
      </c>
      <c r="B5168" s="24" t="s">
        <v>6575</v>
      </c>
    </row>
    <row r="5169" spans="1:2">
      <c r="A5169" s="24" t="s">
        <v>13900</v>
      </c>
      <c r="B5169" s="24" t="s">
        <v>13901</v>
      </c>
    </row>
    <row r="5170" spans="1:2">
      <c r="A5170" s="24" t="s">
        <v>13902</v>
      </c>
      <c r="B5170" s="24" t="s">
        <v>8526</v>
      </c>
    </row>
    <row r="5171" spans="1:2">
      <c r="A5171" s="24" t="s">
        <v>13903</v>
      </c>
      <c r="B5171" s="24" t="s">
        <v>13904</v>
      </c>
    </row>
    <row r="5172" spans="1:2">
      <c r="A5172" s="24" t="s">
        <v>13905</v>
      </c>
      <c r="B5172" s="24" t="s">
        <v>4502</v>
      </c>
    </row>
    <row r="5173" spans="1:2">
      <c r="A5173" s="24" t="s">
        <v>13906</v>
      </c>
      <c r="B5173" s="24" t="s">
        <v>5319</v>
      </c>
    </row>
    <row r="5174" spans="1:2">
      <c r="A5174" s="24" t="s">
        <v>13907</v>
      </c>
      <c r="B5174" s="24" t="s">
        <v>13908</v>
      </c>
    </row>
    <row r="5175" spans="1:2">
      <c r="A5175" s="24" t="s">
        <v>13909</v>
      </c>
      <c r="B5175" s="24" t="s">
        <v>13910</v>
      </c>
    </row>
    <row r="5176" spans="1:2">
      <c r="A5176" s="24" t="s">
        <v>13911</v>
      </c>
      <c r="B5176" s="24" t="s">
        <v>6527</v>
      </c>
    </row>
    <row r="5177" spans="1:2">
      <c r="A5177" s="24" t="s">
        <v>13912</v>
      </c>
      <c r="B5177" s="24" t="s">
        <v>9367</v>
      </c>
    </row>
    <row r="5178" spans="1:2">
      <c r="A5178" s="24" t="s">
        <v>13913</v>
      </c>
      <c r="B5178" s="24" t="s">
        <v>13914</v>
      </c>
    </row>
    <row r="5179" spans="1:2">
      <c r="A5179" s="24" t="s">
        <v>13915</v>
      </c>
      <c r="B5179" s="24" t="s">
        <v>13916</v>
      </c>
    </row>
    <row r="5180" spans="1:2">
      <c r="A5180" s="24" t="s">
        <v>13917</v>
      </c>
      <c r="B5180" s="24" t="s">
        <v>13918</v>
      </c>
    </row>
    <row r="5181" spans="1:2">
      <c r="A5181" s="24" t="s">
        <v>13919</v>
      </c>
      <c r="B5181" s="24" t="s">
        <v>13920</v>
      </c>
    </row>
    <row r="5182" spans="1:2">
      <c r="A5182" s="24" t="s">
        <v>13921</v>
      </c>
      <c r="B5182" s="24" t="s">
        <v>13922</v>
      </c>
    </row>
    <row r="5183" spans="1:2">
      <c r="A5183" s="24" t="s">
        <v>13923</v>
      </c>
      <c r="B5183" s="24" t="s">
        <v>13924</v>
      </c>
    </row>
    <row r="5184" spans="1:2">
      <c r="A5184" s="24" t="s">
        <v>13925</v>
      </c>
      <c r="B5184" s="24" t="s">
        <v>4490</v>
      </c>
    </row>
    <row r="5185" spans="1:2">
      <c r="A5185" s="24" t="s">
        <v>13926</v>
      </c>
      <c r="B5185" s="24" t="s">
        <v>6460</v>
      </c>
    </row>
    <row r="5186" spans="1:2">
      <c r="A5186" s="24" t="s">
        <v>13927</v>
      </c>
      <c r="B5186" s="24" t="s">
        <v>13928</v>
      </c>
    </row>
    <row r="5187" spans="1:2">
      <c r="A5187" s="24" t="s">
        <v>13929</v>
      </c>
      <c r="B5187" s="24" t="s">
        <v>13930</v>
      </c>
    </row>
    <row r="5188" spans="1:2">
      <c r="A5188" s="24" t="s">
        <v>13931</v>
      </c>
      <c r="B5188" s="24" t="s">
        <v>13932</v>
      </c>
    </row>
    <row r="5189" spans="1:2">
      <c r="A5189" s="24" t="s">
        <v>13933</v>
      </c>
      <c r="B5189" s="24" t="s">
        <v>13934</v>
      </c>
    </row>
    <row r="5190" spans="1:2">
      <c r="A5190" s="24" t="s">
        <v>13935</v>
      </c>
      <c r="B5190" s="24" t="s">
        <v>9793</v>
      </c>
    </row>
    <row r="5191" spans="1:2">
      <c r="A5191" s="24" t="s">
        <v>13936</v>
      </c>
      <c r="B5191" s="24" t="s">
        <v>13937</v>
      </c>
    </row>
    <row r="5192" spans="1:2">
      <c r="A5192" s="24" t="s">
        <v>13938</v>
      </c>
      <c r="B5192" s="24" t="s">
        <v>13939</v>
      </c>
    </row>
    <row r="5193" spans="1:2">
      <c r="A5193" s="24" t="s">
        <v>13940</v>
      </c>
      <c r="B5193" s="24" t="s">
        <v>13078</v>
      </c>
    </row>
    <row r="5194" spans="1:2">
      <c r="A5194" s="24" t="s">
        <v>13941</v>
      </c>
      <c r="B5194" s="24" t="s">
        <v>9734</v>
      </c>
    </row>
    <row r="5195" spans="1:2">
      <c r="A5195" s="24" t="s">
        <v>13942</v>
      </c>
      <c r="B5195" s="24" t="s">
        <v>13943</v>
      </c>
    </row>
    <row r="5196" spans="1:2">
      <c r="A5196" s="24" t="s">
        <v>13944</v>
      </c>
      <c r="B5196" s="24" t="s">
        <v>13945</v>
      </c>
    </row>
    <row r="5197" spans="1:2">
      <c r="A5197" s="24" t="s">
        <v>13946</v>
      </c>
      <c r="B5197" s="24" t="s">
        <v>13947</v>
      </c>
    </row>
    <row r="5198" spans="1:2">
      <c r="A5198" s="24" t="s">
        <v>13948</v>
      </c>
      <c r="B5198" s="24" t="s">
        <v>13949</v>
      </c>
    </row>
    <row r="5199" spans="1:2">
      <c r="A5199" s="24" t="s">
        <v>13950</v>
      </c>
      <c r="B5199" s="24" t="s">
        <v>6398</v>
      </c>
    </row>
    <row r="5200" spans="1:2">
      <c r="A5200" s="24" t="s">
        <v>13951</v>
      </c>
      <c r="B5200" s="24" t="s">
        <v>13952</v>
      </c>
    </row>
    <row r="5201" spans="1:2">
      <c r="A5201" s="24" t="s">
        <v>13953</v>
      </c>
      <c r="B5201" s="24" t="s">
        <v>13954</v>
      </c>
    </row>
    <row r="5202" spans="1:2">
      <c r="A5202" s="24" t="s">
        <v>13955</v>
      </c>
      <c r="B5202" s="24" t="s">
        <v>13956</v>
      </c>
    </row>
    <row r="5203" spans="1:2">
      <c r="A5203" s="24" t="s">
        <v>13957</v>
      </c>
      <c r="B5203" s="24" t="s">
        <v>9411</v>
      </c>
    </row>
    <row r="5204" spans="1:2">
      <c r="A5204" s="24" t="s">
        <v>13958</v>
      </c>
      <c r="B5204" s="24" t="s">
        <v>13959</v>
      </c>
    </row>
    <row r="5205" spans="1:2">
      <c r="A5205" s="24" t="s">
        <v>13960</v>
      </c>
      <c r="B5205" s="24" t="s">
        <v>13961</v>
      </c>
    </row>
    <row r="5206" spans="1:2">
      <c r="A5206" s="24" t="s">
        <v>13962</v>
      </c>
      <c r="B5206" s="24" t="s">
        <v>13963</v>
      </c>
    </row>
    <row r="5207" spans="1:2">
      <c r="A5207" s="24" t="s">
        <v>13964</v>
      </c>
      <c r="B5207" s="24" t="s">
        <v>13965</v>
      </c>
    </row>
    <row r="5208" spans="1:2">
      <c r="A5208" s="24" t="s">
        <v>13966</v>
      </c>
      <c r="B5208" s="24" t="s">
        <v>13967</v>
      </c>
    </row>
    <row r="5209" spans="1:2">
      <c r="A5209" s="24" t="s">
        <v>13968</v>
      </c>
      <c r="B5209" s="24" t="s">
        <v>13969</v>
      </c>
    </row>
    <row r="5210" spans="1:2">
      <c r="A5210" s="24" t="s">
        <v>13970</v>
      </c>
      <c r="B5210" s="24" t="s">
        <v>13971</v>
      </c>
    </row>
    <row r="5211" spans="1:2">
      <c r="A5211" s="24" t="s">
        <v>13972</v>
      </c>
      <c r="B5211" s="24" t="s">
        <v>13973</v>
      </c>
    </row>
    <row r="5212" spans="1:2">
      <c r="A5212" s="24" t="s">
        <v>13974</v>
      </c>
      <c r="B5212" s="24" t="s">
        <v>13975</v>
      </c>
    </row>
    <row r="5213" spans="1:2">
      <c r="A5213" s="24" t="s">
        <v>13976</v>
      </c>
      <c r="B5213" s="24" t="s">
        <v>13977</v>
      </c>
    </row>
    <row r="5214" spans="1:2">
      <c r="A5214" s="24" t="s">
        <v>13978</v>
      </c>
      <c r="B5214" s="24" t="s">
        <v>13979</v>
      </c>
    </row>
    <row r="5215" spans="1:2">
      <c r="A5215" s="24" t="s">
        <v>13980</v>
      </c>
      <c r="B5215" s="24" t="s">
        <v>13981</v>
      </c>
    </row>
    <row r="5216" spans="1:2">
      <c r="A5216" s="24" t="s">
        <v>13982</v>
      </c>
      <c r="B5216" s="24" t="s">
        <v>13983</v>
      </c>
    </row>
    <row r="5217" spans="1:2">
      <c r="A5217" s="24" t="s">
        <v>13984</v>
      </c>
      <c r="B5217" s="24" t="s">
        <v>13985</v>
      </c>
    </row>
    <row r="5218" spans="1:2">
      <c r="A5218" s="24" t="s">
        <v>13986</v>
      </c>
      <c r="B5218" s="24" t="s">
        <v>13987</v>
      </c>
    </row>
    <row r="5219" spans="1:2">
      <c r="A5219" s="24" t="s">
        <v>13988</v>
      </c>
      <c r="B5219" s="24" t="s">
        <v>13989</v>
      </c>
    </row>
    <row r="5220" spans="1:2">
      <c r="A5220" s="24" t="s">
        <v>13990</v>
      </c>
      <c r="B5220" s="24" t="s">
        <v>7313</v>
      </c>
    </row>
    <row r="5221" spans="1:2">
      <c r="A5221" s="24" t="s">
        <v>13991</v>
      </c>
      <c r="B5221" s="24" t="s">
        <v>13992</v>
      </c>
    </row>
    <row r="5222" spans="1:2">
      <c r="A5222" s="24" t="s">
        <v>13993</v>
      </c>
      <c r="B5222" s="24" t="s">
        <v>13994</v>
      </c>
    </row>
    <row r="5223" spans="1:2">
      <c r="A5223" s="24"/>
      <c r="B5223" s="24"/>
    </row>
    <row r="5224" spans="1:2">
      <c r="A5224" s="24" t="s">
        <v>13995</v>
      </c>
      <c r="B5224" s="24"/>
    </row>
    <row r="5225" spans="1:2">
      <c r="A5225" s="24"/>
      <c r="B5225" s="24"/>
    </row>
    <row r="5226" spans="1:2">
      <c r="A5226" s="24" t="s">
        <v>13996</v>
      </c>
      <c r="B5226" s="24" t="s">
        <v>13997</v>
      </c>
    </row>
    <row r="5227" spans="1:2">
      <c r="A5227" s="24" t="s">
        <v>13998</v>
      </c>
      <c r="B5227" s="24" t="s">
        <v>7151</v>
      </c>
    </row>
    <row r="5228" spans="1:2">
      <c r="A5228" s="24" t="s">
        <v>13999</v>
      </c>
      <c r="B5228" s="24" t="s">
        <v>14000</v>
      </c>
    </row>
    <row r="5229" spans="1:2">
      <c r="A5229" s="24" t="s">
        <v>14001</v>
      </c>
      <c r="B5229" s="24" t="s">
        <v>14002</v>
      </c>
    </row>
    <row r="5230" spans="1:2">
      <c r="A5230" s="24" t="s">
        <v>14003</v>
      </c>
      <c r="B5230" s="24" t="s">
        <v>7786</v>
      </c>
    </row>
    <row r="5231" spans="1:2">
      <c r="A5231" s="24" t="s">
        <v>14004</v>
      </c>
      <c r="B5231" s="24" t="s">
        <v>14005</v>
      </c>
    </row>
    <row r="5232" spans="1:2">
      <c r="A5232" s="24" t="s">
        <v>14006</v>
      </c>
      <c r="B5232" s="24" t="s">
        <v>9716</v>
      </c>
    </row>
    <row r="5233" spans="1:2">
      <c r="A5233" s="24" t="s">
        <v>14007</v>
      </c>
      <c r="B5233" s="24" t="s">
        <v>14008</v>
      </c>
    </row>
    <row r="5234" spans="1:2">
      <c r="A5234" s="24" t="s">
        <v>14009</v>
      </c>
      <c r="B5234" s="24" t="s">
        <v>14010</v>
      </c>
    </row>
    <row r="5235" spans="1:2">
      <c r="A5235" s="24" t="s">
        <v>14011</v>
      </c>
      <c r="B5235" s="24" t="s">
        <v>14012</v>
      </c>
    </row>
    <row r="5236" spans="1:2">
      <c r="A5236" s="24" t="s">
        <v>14013</v>
      </c>
      <c r="B5236" s="24" t="s">
        <v>14014</v>
      </c>
    </row>
    <row r="5237" spans="1:2">
      <c r="A5237" s="24" t="s">
        <v>14015</v>
      </c>
      <c r="B5237" s="24" t="s">
        <v>14016</v>
      </c>
    </row>
    <row r="5238" spans="1:2">
      <c r="A5238" s="24" t="s">
        <v>14017</v>
      </c>
      <c r="B5238" s="24" t="s">
        <v>9310</v>
      </c>
    </row>
    <row r="5239" spans="1:2">
      <c r="A5239" s="24" t="s">
        <v>14018</v>
      </c>
      <c r="B5239" s="24" t="s">
        <v>14019</v>
      </c>
    </row>
    <row r="5240" spans="1:2">
      <c r="A5240" s="24" t="s">
        <v>14020</v>
      </c>
      <c r="B5240" s="24" t="s">
        <v>14021</v>
      </c>
    </row>
    <row r="5241" spans="1:2">
      <c r="A5241" s="24" t="s">
        <v>14022</v>
      </c>
      <c r="B5241" s="24" t="s">
        <v>6506</v>
      </c>
    </row>
    <row r="5242" spans="1:2">
      <c r="A5242" s="24" t="s">
        <v>14023</v>
      </c>
      <c r="B5242" s="24" t="s">
        <v>14024</v>
      </c>
    </row>
    <row r="5243" spans="1:2">
      <c r="A5243" s="24" t="s">
        <v>14025</v>
      </c>
      <c r="B5243" s="24" t="s">
        <v>4785</v>
      </c>
    </row>
    <row r="5244" spans="1:2">
      <c r="A5244" s="24"/>
      <c r="B5244" s="24"/>
    </row>
    <row r="5245" spans="1:2">
      <c r="A5245" s="24" t="s">
        <v>14026</v>
      </c>
      <c r="B5245" s="24"/>
    </row>
    <row r="5246" spans="1:2">
      <c r="A5246" s="24"/>
      <c r="B5246" s="24"/>
    </row>
    <row r="5247" spans="1:2">
      <c r="A5247" s="24" t="s">
        <v>14027</v>
      </c>
      <c r="B5247" s="24" t="s">
        <v>7882</v>
      </c>
    </row>
    <row r="5248" spans="1:2">
      <c r="A5248" s="24" t="s">
        <v>14028</v>
      </c>
      <c r="B5248" s="24" t="s">
        <v>14029</v>
      </c>
    </row>
    <row r="5249" spans="1:2">
      <c r="A5249" s="24" t="s">
        <v>14030</v>
      </c>
      <c r="B5249" s="24" t="s">
        <v>14031</v>
      </c>
    </row>
    <row r="5250" spans="1:2">
      <c r="A5250" s="24" t="s">
        <v>14032</v>
      </c>
      <c r="B5250" s="24" t="s">
        <v>9912</v>
      </c>
    </row>
    <row r="5251" spans="1:2">
      <c r="A5251" s="24" t="s">
        <v>14033</v>
      </c>
      <c r="B5251" s="24" t="s">
        <v>7094</v>
      </c>
    </row>
    <row r="5252" spans="1:2">
      <c r="A5252" s="24" t="s">
        <v>14034</v>
      </c>
      <c r="B5252" s="24" t="s">
        <v>14035</v>
      </c>
    </row>
    <row r="5253" spans="1:2">
      <c r="A5253" s="24" t="s">
        <v>14036</v>
      </c>
      <c r="B5253" s="24" t="s">
        <v>14037</v>
      </c>
    </row>
    <row r="5254" spans="1:2">
      <c r="A5254" s="24" t="s">
        <v>14038</v>
      </c>
      <c r="B5254" s="24" t="s">
        <v>14039</v>
      </c>
    </row>
    <row r="5255" spans="1:2">
      <c r="A5255" s="24" t="s">
        <v>14040</v>
      </c>
      <c r="B5255" s="24" t="s">
        <v>13174</v>
      </c>
    </row>
    <row r="5256" spans="1:2">
      <c r="A5256" s="24" t="s">
        <v>14041</v>
      </c>
      <c r="B5256" s="24" t="s">
        <v>14042</v>
      </c>
    </row>
    <row r="5257" spans="1:2">
      <c r="A5257" s="24" t="s">
        <v>14043</v>
      </c>
      <c r="B5257" s="24" t="s">
        <v>14044</v>
      </c>
    </row>
    <row r="5258" spans="1:2">
      <c r="A5258" s="24" t="s">
        <v>14045</v>
      </c>
      <c r="B5258" s="24" t="s">
        <v>14046</v>
      </c>
    </row>
    <row r="5259" spans="1:2">
      <c r="A5259" s="24"/>
      <c r="B5259" s="24"/>
    </row>
    <row r="5260" spans="1:2">
      <c r="A5260" s="24" t="s">
        <v>14047</v>
      </c>
      <c r="B5260" s="24"/>
    </row>
    <row r="5261" spans="1:2">
      <c r="A5261" s="24"/>
      <c r="B5261" s="24"/>
    </row>
    <row r="5262" spans="1:2">
      <c r="A5262" s="24" t="s">
        <v>14048</v>
      </c>
      <c r="B5262" s="24" t="s">
        <v>7590</v>
      </c>
    </row>
    <row r="5263" spans="1:2">
      <c r="A5263" s="24"/>
      <c r="B5263" s="24"/>
    </row>
    <row r="5264" spans="1:2">
      <c r="A5264" s="24" t="s">
        <v>14049</v>
      </c>
      <c r="B5264" s="24"/>
    </row>
    <row r="5265" spans="1:2">
      <c r="A5265" s="24"/>
      <c r="B5265" s="24"/>
    </row>
    <row r="5266" spans="1:2">
      <c r="A5266" s="24" t="s">
        <v>14050</v>
      </c>
      <c r="B5266" s="24" t="s">
        <v>14051</v>
      </c>
    </row>
    <row r="5267" spans="1:2">
      <c r="A5267" s="24" t="s">
        <v>14052</v>
      </c>
      <c r="B5267" s="24" t="s">
        <v>10786</v>
      </c>
    </row>
    <row r="5268" spans="1:2">
      <c r="A5268" s="24" t="s">
        <v>14053</v>
      </c>
      <c r="B5268" s="24" t="s">
        <v>14054</v>
      </c>
    </row>
    <row r="5269" spans="1:2">
      <c r="A5269" s="24" t="s">
        <v>14055</v>
      </c>
      <c r="B5269" s="24" t="s">
        <v>14056</v>
      </c>
    </row>
    <row r="5270" spans="1:2">
      <c r="A5270" s="24" t="s">
        <v>14057</v>
      </c>
      <c r="B5270" s="24" t="s">
        <v>14058</v>
      </c>
    </row>
    <row r="5271" spans="1:2">
      <c r="A5271" s="24" t="s">
        <v>14059</v>
      </c>
      <c r="B5271" s="24" t="s">
        <v>14060</v>
      </c>
    </row>
    <row r="5272" spans="1:2">
      <c r="A5272" s="24"/>
      <c r="B5272" s="24"/>
    </row>
    <row r="5273" spans="1:2">
      <c r="A5273" s="24" t="s">
        <v>14061</v>
      </c>
      <c r="B5273" s="24"/>
    </row>
    <row r="5274" spans="1:2">
      <c r="A5274" s="24"/>
      <c r="B5274" s="24"/>
    </row>
    <row r="5275" spans="1:2">
      <c r="A5275" s="24" t="s">
        <v>14062</v>
      </c>
      <c r="B5275" s="24" t="s">
        <v>10238</v>
      </c>
    </row>
    <row r="5276" spans="1:2">
      <c r="A5276" s="24" t="s">
        <v>14063</v>
      </c>
      <c r="B5276" s="24" t="s">
        <v>14064</v>
      </c>
    </row>
    <row r="5277" spans="1:2">
      <c r="A5277" s="24" t="s">
        <v>14065</v>
      </c>
      <c r="B5277" s="24" t="s">
        <v>14066</v>
      </c>
    </row>
    <row r="5278" spans="1:2">
      <c r="A5278" s="24" t="s">
        <v>14067</v>
      </c>
      <c r="B5278" s="24" t="s">
        <v>4435</v>
      </c>
    </row>
    <row r="5279" spans="1:2">
      <c r="A5279" s="24" t="s">
        <v>14068</v>
      </c>
      <c r="B5279" s="24" t="s">
        <v>14069</v>
      </c>
    </row>
    <row r="5280" spans="1:2">
      <c r="A5280" s="24" t="s">
        <v>14070</v>
      </c>
      <c r="B5280" s="24" t="s">
        <v>14071</v>
      </c>
    </row>
    <row r="5281" spans="1:2">
      <c r="A5281" s="24" t="s">
        <v>14072</v>
      </c>
      <c r="B5281" s="24" t="s">
        <v>14073</v>
      </c>
    </row>
    <row r="5282" spans="1:2">
      <c r="A5282" s="24" t="s">
        <v>14074</v>
      </c>
      <c r="B5282" s="24" t="s">
        <v>14075</v>
      </c>
    </row>
    <row r="5283" spans="1:2">
      <c r="A5283" s="24" t="s">
        <v>14076</v>
      </c>
      <c r="B5283" s="24" t="s">
        <v>14077</v>
      </c>
    </row>
    <row r="5284" spans="1:2">
      <c r="A5284" s="24" t="s">
        <v>14078</v>
      </c>
      <c r="B5284" s="24" t="s">
        <v>14079</v>
      </c>
    </row>
    <row r="5285" spans="1:2">
      <c r="A5285" s="24" t="s">
        <v>14080</v>
      </c>
      <c r="B5285" s="24" t="s">
        <v>14081</v>
      </c>
    </row>
    <row r="5286" spans="1:2">
      <c r="A5286" s="24" t="s">
        <v>14082</v>
      </c>
      <c r="B5286" s="24" t="s">
        <v>5971</v>
      </c>
    </row>
    <row r="5287" spans="1:2">
      <c r="A5287" s="24" t="s">
        <v>14083</v>
      </c>
      <c r="B5287" s="24" t="s">
        <v>14084</v>
      </c>
    </row>
    <row r="5288" spans="1:2">
      <c r="A5288" s="27" t="s">
        <v>14085</v>
      </c>
      <c r="B5288" s="24" t="s">
        <v>14086</v>
      </c>
    </row>
    <row r="5289" spans="1:2">
      <c r="A5289" s="22" t="s">
        <v>14087</v>
      </c>
      <c r="B5289" s="22" t="s">
        <v>14088</v>
      </c>
    </row>
    <row r="5290" spans="1:2">
      <c r="A5290" s="24" t="s">
        <v>14089</v>
      </c>
      <c r="B5290" s="24" t="s">
        <v>14090</v>
      </c>
    </row>
    <row r="5291" spans="1:2">
      <c r="A5291" s="24" t="s">
        <v>14091</v>
      </c>
      <c r="B5291" s="24" t="s">
        <v>14092</v>
      </c>
    </row>
    <row r="5292" spans="1:2">
      <c r="A5292" s="24" t="s">
        <v>14093</v>
      </c>
      <c r="B5292" s="24" t="s">
        <v>14094</v>
      </c>
    </row>
    <row r="5293" spans="1:2">
      <c r="A5293" s="24" t="s">
        <v>14095</v>
      </c>
      <c r="B5293" s="24" t="s">
        <v>14096</v>
      </c>
    </row>
    <row r="5294" spans="1:2">
      <c r="A5294" s="24" t="s">
        <v>14097</v>
      </c>
      <c r="B5294" s="24" t="s">
        <v>14098</v>
      </c>
    </row>
    <row r="5295" spans="1:2">
      <c r="A5295" s="24" t="s">
        <v>14099</v>
      </c>
      <c r="B5295" s="24" t="s">
        <v>14100</v>
      </c>
    </row>
    <row r="5296" spans="1:2">
      <c r="A5296" s="24" t="s">
        <v>14101</v>
      </c>
      <c r="B5296" s="24" t="s">
        <v>14102</v>
      </c>
    </row>
    <row r="5297" spans="1:2">
      <c r="A5297" s="24" t="s">
        <v>14103</v>
      </c>
      <c r="B5297" s="24" t="s">
        <v>14104</v>
      </c>
    </row>
    <row r="5298" spans="1:2">
      <c r="A5298" s="24" t="s">
        <v>14105</v>
      </c>
      <c r="B5298" s="24" t="s">
        <v>14106</v>
      </c>
    </row>
    <row r="5299" spans="1:2">
      <c r="A5299" s="24" t="s">
        <v>14107</v>
      </c>
      <c r="B5299" s="24" t="s">
        <v>14108</v>
      </c>
    </row>
    <row r="5300" spans="1:2">
      <c r="A5300" s="24" t="s">
        <v>14109</v>
      </c>
      <c r="B5300" s="24" t="s">
        <v>14110</v>
      </c>
    </row>
    <row r="5301" spans="1:2">
      <c r="A5301" s="24" t="s">
        <v>14111</v>
      </c>
      <c r="B5301" s="24" t="s">
        <v>4659</v>
      </c>
    </row>
    <row r="5302" spans="1:2">
      <c r="A5302" s="24" t="s">
        <v>14112</v>
      </c>
      <c r="B5302" s="24" t="s">
        <v>14113</v>
      </c>
    </row>
    <row r="5303" spans="1:2">
      <c r="A5303" s="24" t="s">
        <v>14114</v>
      </c>
      <c r="B5303" s="24" t="s">
        <v>14115</v>
      </c>
    </row>
    <row r="5304" spans="1:2">
      <c r="A5304" s="24" t="s">
        <v>14116</v>
      </c>
      <c r="B5304" s="24" t="s">
        <v>11270</v>
      </c>
    </row>
    <row r="5305" spans="1:2">
      <c r="A5305" s="24" t="s">
        <v>14117</v>
      </c>
      <c r="B5305" s="24" t="s">
        <v>14118</v>
      </c>
    </row>
    <row r="5306" spans="1:2">
      <c r="A5306" s="24" t="s">
        <v>14119</v>
      </c>
      <c r="B5306" s="24" t="s">
        <v>14120</v>
      </c>
    </row>
    <row r="5307" spans="1:2">
      <c r="A5307" s="24" t="s">
        <v>14121</v>
      </c>
      <c r="B5307" s="24" t="s">
        <v>14122</v>
      </c>
    </row>
    <row r="5308" spans="1:2">
      <c r="A5308" s="24" t="s">
        <v>14123</v>
      </c>
      <c r="B5308" s="24" t="s">
        <v>6039</v>
      </c>
    </row>
    <row r="5309" spans="1:2">
      <c r="A5309" s="24" t="s">
        <v>14124</v>
      </c>
      <c r="B5309" s="24" t="s">
        <v>5647</v>
      </c>
    </row>
    <row r="5310" spans="1:2">
      <c r="A5310" s="24" t="s">
        <v>14125</v>
      </c>
      <c r="B5310" s="24" t="s">
        <v>5513</v>
      </c>
    </row>
    <row r="5311" spans="1:2">
      <c r="A5311" s="24" t="s">
        <v>14126</v>
      </c>
      <c r="B5311" s="24" t="s">
        <v>14127</v>
      </c>
    </row>
    <row r="5312" spans="1:2">
      <c r="A5312" s="24" t="s">
        <v>14128</v>
      </c>
      <c r="B5312" s="24" t="s">
        <v>6263</v>
      </c>
    </row>
    <row r="5313" spans="1:2">
      <c r="A5313" s="24" t="s">
        <v>14129</v>
      </c>
      <c r="B5313" s="24" t="s">
        <v>14130</v>
      </c>
    </row>
    <row r="5314" spans="1:2">
      <c r="A5314" s="24" t="s">
        <v>14131</v>
      </c>
      <c r="B5314" s="24" t="s">
        <v>14132</v>
      </c>
    </row>
    <row r="5315" spans="1:2">
      <c r="A5315" s="24" t="s">
        <v>14133</v>
      </c>
      <c r="B5315" s="24" t="s">
        <v>14134</v>
      </c>
    </row>
    <row r="5316" spans="1:2">
      <c r="A5316" s="24" t="s">
        <v>14135</v>
      </c>
      <c r="B5316" s="24" t="s">
        <v>14136</v>
      </c>
    </row>
    <row r="5317" spans="1:2">
      <c r="A5317" s="24" t="s">
        <v>14137</v>
      </c>
      <c r="B5317" s="24" t="s">
        <v>14138</v>
      </c>
    </row>
    <row r="5318" spans="1:2">
      <c r="A5318" s="24" t="s">
        <v>14139</v>
      </c>
      <c r="B5318" s="24" t="s">
        <v>9261</v>
      </c>
    </row>
    <row r="5319" spans="1:2">
      <c r="A5319" s="24" t="s">
        <v>14140</v>
      </c>
      <c r="B5319" s="24" t="s">
        <v>14141</v>
      </c>
    </row>
    <row r="5320" spans="1:2">
      <c r="A5320" s="24" t="s">
        <v>14142</v>
      </c>
      <c r="B5320" s="24" t="s">
        <v>6930</v>
      </c>
    </row>
    <row r="5321" spans="1:2">
      <c r="A5321" s="24" t="s">
        <v>14143</v>
      </c>
      <c r="B5321" s="24" t="s">
        <v>14144</v>
      </c>
    </row>
    <row r="5322" spans="1:2">
      <c r="A5322" s="24" t="s">
        <v>14145</v>
      </c>
      <c r="B5322" s="24" t="s">
        <v>14146</v>
      </c>
    </row>
    <row r="5323" spans="1:2">
      <c r="A5323" s="24" t="s">
        <v>759</v>
      </c>
      <c r="B5323" s="24" t="s">
        <v>6906</v>
      </c>
    </row>
    <row r="5324" spans="1:2">
      <c r="A5324" s="24" t="s">
        <v>14147</v>
      </c>
      <c r="B5324" s="24" t="s">
        <v>14148</v>
      </c>
    </row>
    <row r="5325" spans="1:2">
      <c r="A5325" s="24" t="s">
        <v>14149</v>
      </c>
      <c r="B5325" s="24" t="s">
        <v>14150</v>
      </c>
    </row>
    <row r="5326" spans="1:2">
      <c r="A5326" s="24" t="s">
        <v>14151</v>
      </c>
      <c r="B5326" s="24" t="s">
        <v>14152</v>
      </c>
    </row>
    <row r="5327" spans="1:2">
      <c r="A5327" s="24" t="s">
        <v>14153</v>
      </c>
      <c r="B5327" s="24" t="s">
        <v>14154</v>
      </c>
    </row>
    <row r="5328" spans="1:2">
      <c r="A5328" s="24" t="s">
        <v>14155</v>
      </c>
      <c r="B5328" s="24" t="s">
        <v>14156</v>
      </c>
    </row>
    <row r="5329" spans="1:2">
      <c r="A5329" s="24" t="s">
        <v>14157</v>
      </c>
      <c r="B5329" s="24" t="s">
        <v>14066</v>
      </c>
    </row>
    <row r="5330" spans="1:2">
      <c r="A5330" s="24" t="s">
        <v>14158</v>
      </c>
      <c r="B5330" s="24" t="s">
        <v>14159</v>
      </c>
    </row>
    <row r="5331" spans="1:2">
      <c r="A5331" s="24" t="s">
        <v>14160</v>
      </c>
      <c r="B5331" s="24" t="s">
        <v>10493</v>
      </c>
    </row>
    <row r="5332" spans="1:2">
      <c r="A5332" s="24" t="s">
        <v>838</v>
      </c>
      <c r="B5332" s="24" t="s">
        <v>8609</v>
      </c>
    </row>
    <row r="5333" spans="1:2">
      <c r="A5333" s="24" t="s">
        <v>14161</v>
      </c>
      <c r="B5333" s="24" t="s">
        <v>6412</v>
      </c>
    </row>
    <row r="5334" spans="1:2">
      <c r="A5334" s="24" t="s">
        <v>14162</v>
      </c>
      <c r="B5334" s="24" t="s">
        <v>10198</v>
      </c>
    </row>
    <row r="5335" spans="1:2">
      <c r="A5335" s="24" t="s">
        <v>14163</v>
      </c>
      <c r="B5335" s="24" t="s">
        <v>5626</v>
      </c>
    </row>
    <row r="5336" spans="1:2">
      <c r="A5336" s="24" t="s">
        <v>14164</v>
      </c>
      <c r="B5336" s="24" t="s">
        <v>12169</v>
      </c>
    </row>
    <row r="5337" spans="1:2">
      <c r="A5337" s="24" t="s">
        <v>14165</v>
      </c>
      <c r="B5337" s="24" t="s">
        <v>14166</v>
      </c>
    </row>
    <row r="5338" spans="1:2">
      <c r="A5338" s="24" t="s">
        <v>14167</v>
      </c>
      <c r="B5338" s="24" t="s">
        <v>6800</v>
      </c>
    </row>
    <row r="5339" spans="1:2">
      <c r="A5339" s="24" t="s">
        <v>14168</v>
      </c>
      <c r="B5339" s="24" t="s">
        <v>14169</v>
      </c>
    </row>
    <row r="5340" spans="1:2">
      <c r="A5340" s="24" t="s">
        <v>14170</v>
      </c>
      <c r="B5340" s="24" t="s">
        <v>14171</v>
      </c>
    </row>
    <row r="5341" spans="1:2">
      <c r="A5341" s="24" t="s">
        <v>14172</v>
      </c>
      <c r="B5341" s="24" t="s">
        <v>14173</v>
      </c>
    </row>
    <row r="5342" spans="1:2">
      <c r="A5342" s="24" t="s">
        <v>14174</v>
      </c>
      <c r="B5342" s="24" t="s">
        <v>14175</v>
      </c>
    </row>
    <row r="5343" spans="1:2">
      <c r="A5343" s="24" t="s">
        <v>14176</v>
      </c>
      <c r="B5343" s="24" t="s">
        <v>14177</v>
      </c>
    </row>
    <row r="5344" spans="1:2">
      <c r="A5344" s="24" t="s">
        <v>14178</v>
      </c>
      <c r="B5344" s="24" t="s">
        <v>14179</v>
      </c>
    </row>
    <row r="5345" spans="1:2">
      <c r="A5345" s="24" t="s">
        <v>14180</v>
      </c>
      <c r="B5345" s="24" t="s">
        <v>14181</v>
      </c>
    </row>
    <row r="5346" spans="1:2">
      <c r="A5346" s="24" t="s">
        <v>14182</v>
      </c>
      <c r="B5346" s="24" t="s">
        <v>14183</v>
      </c>
    </row>
    <row r="5347" spans="1:2">
      <c r="A5347" s="24" t="s">
        <v>14184</v>
      </c>
      <c r="B5347" s="24" t="s">
        <v>14185</v>
      </c>
    </row>
    <row r="5348" spans="1:2">
      <c r="A5348" s="24" t="s">
        <v>14186</v>
      </c>
      <c r="B5348" s="24" t="s">
        <v>10415</v>
      </c>
    </row>
    <row r="5349" spans="1:2">
      <c r="A5349" s="24" t="s">
        <v>14187</v>
      </c>
      <c r="B5349" s="24" t="s">
        <v>10458</v>
      </c>
    </row>
    <row r="5350" spans="1:2">
      <c r="A5350" s="24" t="s">
        <v>14188</v>
      </c>
      <c r="B5350" s="24" t="s">
        <v>5113</v>
      </c>
    </row>
    <row r="5351" spans="1:2">
      <c r="A5351" s="24" t="s">
        <v>14189</v>
      </c>
      <c r="B5351" s="24" t="s">
        <v>12586</v>
      </c>
    </row>
    <row r="5352" spans="1:2">
      <c r="A5352" s="24" t="s">
        <v>14190</v>
      </c>
      <c r="B5352" s="24" t="s">
        <v>10266</v>
      </c>
    </row>
    <row r="5353" spans="1:2">
      <c r="A5353" s="24" t="s">
        <v>14191</v>
      </c>
      <c r="B5353" s="24" t="s">
        <v>14192</v>
      </c>
    </row>
    <row r="5354" spans="1:2">
      <c r="A5354" s="27" t="s">
        <v>14193</v>
      </c>
      <c r="B5354" s="24" t="s">
        <v>11187</v>
      </c>
    </row>
    <row r="5355" spans="1:2">
      <c r="A5355" s="22" t="s">
        <v>14194</v>
      </c>
      <c r="B5355" s="22" t="s">
        <v>14195</v>
      </c>
    </row>
    <row r="5356" spans="1:2">
      <c r="A5356" s="24" t="s">
        <v>14196</v>
      </c>
      <c r="B5356" s="24" t="s">
        <v>14197</v>
      </c>
    </row>
    <row r="5357" spans="1:2">
      <c r="A5357" s="24" t="s">
        <v>14198</v>
      </c>
      <c r="B5357" s="24" t="s">
        <v>14173</v>
      </c>
    </row>
    <row r="5358" spans="1:2">
      <c r="A5358" s="24" t="s">
        <v>14199</v>
      </c>
      <c r="B5358" s="24" t="s">
        <v>14200</v>
      </c>
    </row>
    <row r="5359" spans="1:2">
      <c r="A5359" s="24" t="s">
        <v>14201</v>
      </c>
      <c r="B5359" s="24" t="s">
        <v>9392</v>
      </c>
    </row>
    <row r="5360" spans="1:2">
      <c r="A5360" s="24" t="s">
        <v>14202</v>
      </c>
      <c r="B5360" s="24" t="s">
        <v>7510</v>
      </c>
    </row>
    <row r="5361" spans="1:2">
      <c r="A5361" s="24" t="s">
        <v>14203</v>
      </c>
      <c r="B5361" s="24" t="s">
        <v>14204</v>
      </c>
    </row>
    <row r="5362" spans="1:2">
      <c r="A5362" s="24" t="s">
        <v>14205</v>
      </c>
      <c r="B5362" s="24" t="s">
        <v>14206</v>
      </c>
    </row>
    <row r="5363" spans="1:2">
      <c r="A5363" s="24" t="s">
        <v>14207</v>
      </c>
      <c r="B5363" s="24" t="s">
        <v>10421</v>
      </c>
    </row>
    <row r="5364" spans="1:2">
      <c r="A5364" s="24" t="s">
        <v>14208</v>
      </c>
      <c r="B5364" s="24" t="s">
        <v>10536</v>
      </c>
    </row>
    <row r="5365" spans="1:2">
      <c r="A5365" s="24" t="s">
        <v>14209</v>
      </c>
      <c r="B5365" s="24" t="s">
        <v>10309</v>
      </c>
    </row>
    <row r="5366" spans="1:2">
      <c r="A5366" s="24" t="s">
        <v>14210</v>
      </c>
      <c r="B5366" s="24" t="s">
        <v>10828</v>
      </c>
    </row>
    <row r="5367" spans="1:2">
      <c r="A5367" s="24" t="s">
        <v>982</v>
      </c>
      <c r="B5367" s="24" t="s">
        <v>10108</v>
      </c>
    </row>
    <row r="5368" spans="1:2">
      <c r="A5368" s="24" t="s">
        <v>14211</v>
      </c>
      <c r="B5368" s="24" t="s">
        <v>11705</v>
      </c>
    </row>
    <row r="5369" spans="1:2">
      <c r="A5369" s="24" t="s">
        <v>14212</v>
      </c>
      <c r="B5369" s="24" t="s">
        <v>14213</v>
      </c>
    </row>
    <row r="5370" spans="1:2">
      <c r="A5370" s="24" t="s">
        <v>14214</v>
      </c>
      <c r="B5370" s="24" t="s">
        <v>14215</v>
      </c>
    </row>
    <row r="5371" spans="1:2">
      <c r="A5371" s="24" t="s">
        <v>14216</v>
      </c>
      <c r="B5371" s="24" t="s">
        <v>14217</v>
      </c>
    </row>
    <row r="5372" spans="1:2">
      <c r="A5372" s="24" t="s">
        <v>14218</v>
      </c>
      <c r="B5372" s="24" t="s">
        <v>14219</v>
      </c>
    </row>
    <row r="5373" spans="1:2">
      <c r="A5373" s="24" t="s">
        <v>14220</v>
      </c>
      <c r="B5373" s="24" t="s">
        <v>14221</v>
      </c>
    </row>
    <row r="5374" spans="1:2">
      <c r="A5374" s="24" t="s">
        <v>14222</v>
      </c>
      <c r="B5374" s="24" t="s">
        <v>14223</v>
      </c>
    </row>
    <row r="5375" spans="1:2">
      <c r="A5375" s="24" t="s">
        <v>14224</v>
      </c>
      <c r="B5375" s="24" t="s">
        <v>14225</v>
      </c>
    </row>
    <row r="5376" spans="1:2">
      <c r="A5376" s="24" t="s">
        <v>14226</v>
      </c>
      <c r="B5376" s="24" t="s">
        <v>14227</v>
      </c>
    </row>
    <row r="5377" spans="1:2">
      <c r="A5377" s="24" t="s">
        <v>14228</v>
      </c>
      <c r="B5377" s="24" t="s">
        <v>10567</v>
      </c>
    </row>
    <row r="5378" spans="1:2">
      <c r="A5378" s="24" t="s">
        <v>14229</v>
      </c>
      <c r="B5378" s="24" t="s">
        <v>14230</v>
      </c>
    </row>
    <row r="5379" spans="1:2">
      <c r="A5379" s="24" t="s">
        <v>14231</v>
      </c>
      <c r="B5379" s="24" t="s">
        <v>14232</v>
      </c>
    </row>
    <row r="5380" spans="1:2">
      <c r="A5380" s="24" t="s">
        <v>14233</v>
      </c>
      <c r="B5380" s="24" t="s">
        <v>5953</v>
      </c>
    </row>
    <row r="5381" spans="1:2">
      <c r="A5381" s="24" t="s">
        <v>14234</v>
      </c>
      <c r="B5381" s="24" t="s">
        <v>13076</v>
      </c>
    </row>
    <row r="5382" spans="1:2">
      <c r="A5382" s="24" t="s">
        <v>14235</v>
      </c>
      <c r="B5382" s="24" t="s">
        <v>14236</v>
      </c>
    </row>
    <row r="5383" spans="1:2">
      <c r="A5383" s="24" t="s">
        <v>14237</v>
      </c>
      <c r="B5383" s="24" t="s">
        <v>14238</v>
      </c>
    </row>
    <row r="5384" spans="1:2">
      <c r="A5384" s="24" t="s">
        <v>14239</v>
      </c>
      <c r="B5384" s="24" t="s">
        <v>14240</v>
      </c>
    </row>
    <row r="5385" spans="1:2">
      <c r="A5385" s="24" t="s">
        <v>14241</v>
      </c>
      <c r="B5385" s="24" t="s">
        <v>14242</v>
      </c>
    </row>
    <row r="5386" spans="1:2">
      <c r="A5386" s="24" t="s">
        <v>14243</v>
      </c>
      <c r="B5386" s="24" t="s">
        <v>14244</v>
      </c>
    </row>
    <row r="5387" spans="1:2">
      <c r="A5387" s="24" t="s">
        <v>14245</v>
      </c>
      <c r="B5387" s="24" t="s">
        <v>14246</v>
      </c>
    </row>
    <row r="5388" spans="1:2">
      <c r="A5388" s="24" t="s">
        <v>14247</v>
      </c>
      <c r="B5388" s="24" t="s">
        <v>14248</v>
      </c>
    </row>
    <row r="5389" spans="1:2">
      <c r="A5389" s="24" t="s">
        <v>14249</v>
      </c>
      <c r="B5389" s="24" t="s">
        <v>14250</v>
      </c>
    </row>
    <row r="5390" spans="1:2">
      <c r="A5390" s="24" t="s">
        <v>14251</v>
      </c>
      <c r="B5390" s="24" t="s">
        <v>14225</v>
      </c>
    </row>
    <row r="5391" spans="1:2">
      <c r="A5391" s="24" t="s">
        <v>14252</v>
      </c>
      <c r="B5391" s="24" t="s">
        <v>14253</v>
      </c>
    </row>
    <row r="5392" spans="1:2">
      <c r="A5392" s="24" t="s">
        <v>14254</v>
      </c>
      <c r="B5392" s="24" t="s">
        <v>11084</v>
      </c>
    </row>
    <row r="5393" spans="1:2">
      <c r="A5393" s="24" t="s">
        <v>14255</v>
      </c>
      <c r="B5393" s="24" t="s">
        <v>11084</v>
      </c>
    </row>
    <row r="5394" spans="1:2">
      <c r="A5394" s="24" t="s">
        <v>14256</v>
      </c>
      <c r="B5394" s="24" t="s">
        <v>14257</v>
      </c>
    </row>
    <row r="5395" spans="1:2">
      <c r="A5395" s="24" t="s">
        <v>14258</v>
      </c>
      <c r="B5395" s="24" t="s">
        <v>6223</v>
      </c>
    </row>
    <row r="5396" spans="1:2">
      <c r="A5396" s="24" t="s">
        <v>14259</v>
      </c>
      <c r="B5396" s="24" t="s">
        <v>14260</v>
      </c>
    </row>
    <row r="5397" spans="1:2">
      <c r="A5397" s="24" t="s">
        <v>14261</v>
      </c>
      <c r="B5397" s="24" t="s">
        <v>13828</v>
      </c>
    </row>
    <row r="5398" spans="1:2">
      <c r="A5398" s="24" t="s">
        <v>14262</v>
      </c>
      <c r="B5398" s="24" t="s">
        <v>11187</v>
      </c>
    </row>
    <row r="5399" spans="1:2">
      <c r="A5399" s="24" t="s">
        <v>14263</v>
      </c>
      <c r="B5399" s="24" t="s">
        <v>14264</v>
      </c>
    </row>
    <row r="5400" spans="1:2">
      <c r="A5400" s="24" t="s">
        <v>14265</v>
      </c>
      <c r="B5400" s="24" t="s">
        <v>14266</v>
      </c>
    </row>
    <row r="5401" spans="1:2">
      <c r="A5401" s="24" t="s">
        <v>14267</v>
      </c>
      <c r="B5401" s="24" t="s">
        <v>14268</v>
      </c>
    </row>
    <row r="5402" spans="1:2">
      <c r="A5402" s="24" t="s">
        <v>14269</v>
      </c>
      <c r="B5402" s="24" t="s">
        <v>14270</v>
      </c>
    </row>
    <row r="5403" spans="1:2">
      <c r="A5403" s="24" t="s">
        <v>1477</v>
      </c>
      <c r="B5403" s="24" t="s">
        <v>14271</v>
      </c>
    </row>
    <row r="5404" spans="1:2">
      <c r="A5404" s="24" t="s">
        <v>14272</v>
      </c>
      <c r="B5404" s="24" t="s">
        <v>14273</v>
      </c>
    </row>
    <row r="5405" spans="1:2">
      <c r="A5405" s="24" t="s">
        <v>14274</v>
      </c>
      <c r="B5405" s="24" t="s">
        <v>4576</v>
      </c>
    </row>
    <row r="5406" spans="1:2">
      <c r="A5406" s="24" t="s">
        <v>14275</v>
      </c>
      <c r="B5406" s="24" t="s">
        <v>14276</v>
      </c>
    </row>
    <row r="5407" spans="1:2">
      <c r="A5407" s="24" t="s">
        <v>14277</v>
      </c>
      <c r="B5407" s="24" t="s">
        <v>14278</v>
      </c>
    </row>
    <row r="5408" spans="1:2">
      <c r="A5408" s="24" t="s">
        <v>14279</v>
      </c>
      <c r="B5408" s="24" t="s">
        <v>14280</v>
      </c>
    </row>
    <row r="5409" spans="1:2">
      <c r="A5409" s="24" t="s">
        <v>14281</v>
      </c>
      <c r="B5409" s="24" t="s">
        <v>14282</v>
      </c>
    </row>
    <row r="5410" spans="1:2">
      <c r="A5410" s="24" t="s">
        <v>14283</v>
      </c>
      <c r="B5410" s="24" t="s">
        <v>14284</v>
      </c>
    </row>
    <row r="5411" spans="1:2">
      <c r="A5411" s="24" t="s">
        <v>1570</v>
      </c>
      <c r="B5411" s="24" t="s">
        <v>14285</v>
      </c>
    </row>
    <row r="5412" spans="1:2">
      <c r="A5412" s="24" t="s">
        <v>14286</v>
      </c>
      <c r="B5412" s="24" t="s">
        <v>8740</v>
      </c>
    </row>
    <row r="5413" spans="1:2">
      <c r="A5413" s="24" t="s">
        <v>14287</v>
      </c>
      <c r="B5413" s="24" t="s">
        <v>14288</v>
      </c>
    </row>
    <row r="5414" spans="1:2">
      <c r="A5414" s="24" t="s">
        <v>14289</v>
      </c>
      <c r="B5414" s="24" t="s">
        <v>14290</v>
      </c>
    </row>
    <row r="5415" spans="1:2">
      <c r="A5415" s="24" t="s">
        <v>14291</v>
      </c>
      <c r="B5415" s="24" t="s">
        <v>10591</v>
      </c>
    </row>
    <row r="5416" spans="1:2">
      <c r="A5416" s="24" t="s">
        <v>14292</v>
      </c>
      <c r="B5416" s="24" t="s">
        <v>8029</v>
      </c>
    </row>
    <row r="5417" spans="1:2">
      <c r="A5417" s="24" t="s">
        <v>14293</v>
      </c>
      <c r="B5417" s="24" t="s">
        <v>14294</v>
      </c>
    </row>
    <row r="5418" spans="1:2">
      <c r="A5418" s="24" t="s">
        <v>14295</v>
      </c>
      <c r="B5418" s="24" t="s">
        <v>14296</v>
      </c>
    </row>
    <row r="5419" spans="1:2">
      <c r="A5419" s="24" t="s">
        <v>14297</v>
      </c>
      <c r="B5419" s="24" t="s">
        <v>7010</v>
      </c>
    </row>
    <row r="5420" spans="1:2">
      <c r="A5420" s="24" t="s">
        <v>14298</v>
      </c>
      <c r="B5420" s="24" t="s">
        <v>5826</v>
      </c>
    </row>
    <row r="5421" spans="1:2">
      <c r="A5421" s="24" t="s">
        <v>14299</v>
      </c>
      <c r="B5421" s="24" t="s">
        <v>14300</v>
      </c>
    </row>
    <row r="5422" spans="1:2">
      <c r="A5422" s="24" t="s">
        <v>14301</v>
      </c>
      <c r="B5422" s="24" t="s">
        <v>14302</v>
      </c>
    </row>
    <row r="5423" spans="1:2">
      <c r="A5423" s="24" t="s">
        <v>14303</v>
      </c>
      <c r="B5423" s="24" t="s">
        <v>14304</v>
      </c>
    </row>
    <row r="5424" spans="1:2">
      <c r="A5424" s="24" t="s">
        <v>14305</v>
      </c>
      <c r="B5424" s="24" t="s">
        <v>14306</v>
      </c>
    </row>
    <row r="5425" spans="1:2">
      <c r="A5425" s="24" t="s">
        <v>14307</v>
      </c>
      <c r="B5425" s="24" t="s">
        <v>14308</v>
      </c>
    </row>
    <row r="5426" spans="1:2">
      <c r="A5426" s="24" t="s">
        <v>14309</v>
      </c>
      <c r="B5426" s="24" t="s">
        <v>10415</v>
      </c>
    </row>
    <row r="5427" spans="1:2">
      <c r="A5427" s="24" t="s">
        <v>14310</v>
      </c>
      <c r="B5427" s="24" t="s">
        <v>6088</v>
      </c>
    </row>
    <row r="5428" spans="1:2">
      <c r="A5428" s="24" t="s">
        <v>14311</v>
      </c>
      <c r="B5428" s="24" t="s">
        <v>14312</v>
      </c>
    </row>
    <row r="5429" spans="1:2">
      <c r="A5429" s="24" t="s">
        <v>14313</v>
      </c>
      <c r="B5429" s="24" t="s">
        <v>7284</v>
      </c>
    </row>
    <row r="5430" spans="1:2">
      <c r="A5430" s="24" t="s">
        <v>14314</v>
      </c>
      <c r="B5430" s="24" t="s">
        <v>14315</v>
      </c>
    </row>
    <row r="5431" spans="1:2">
      <c r="A5431" s="24" t="s">
        <v>14316</v>
      </c>
      <c r="B5431" s="24" t="s">
        <v>14317</v>
      </c>
    </row>
    <row r="5432" spans="1:2">
      <c r="A5432" s="24" t="s">
        <v>14318</v>
      </c>
      <c r="B5432" s="24" t="s">
        <v>12854</v>
      </c>
    </row>
    <row r="5433" spans="1:2">
      <c r="A5433" s="24" t="s">
        <v>14319</v>
      </c>
      <c r="B5433" s="24" t="s">
        <v>14320</v>
      </c>
    </row>
    <row r="5434" spans="1:2">
      <c r="A5434" s="24" t="s">
        <v>14321</v>
      </c>
      <c r="B5434" s="24" t="s">
        <v>14322</v>
      </c>
    </row>
    <row r="5435" spans="1:2">
      <c r="A5435" s="24" t="s">
        <v>14323</v>
      </c>
      <c r="B5435" s="24" t="s">
        <v>14324</v>
      </c>
    </row>
    <row r="5436" spans="1:2">
      <c r="A5436" s="24" t="s">
        <v>14325</v>
      </c>
      <c r="B5436" s="24" t="s">
        <v>14326</v>
      </c>
    </row>
    <row r="5437" spans="1:2">
      <c r="A5437" s="24" t="s">
        <v>14327</v>
      </c>
      <c r="B5437" s="24" t="s">
        <v>14213</v>
      </c>
    </row>
    <row r="5438" spans="1:2">
      <c r="A5438" s="24" t="s">
        <v>14328</v>
      </c>
      <c r="B5438" s="24" t="s">
        <v>10023</v>
      </c>
    </row>
    <row r="5439" spans="1:2">
      <c r="A5439" s="24" t="s">
        <v>14329</v>
      </c>
      <c r="B5439" s="24" t="s">
        <v>6107</v>
      </c>
    </row>
    <row r="5440" spans="1:2">
      <c r="A5440" s="24" t="s">
        <v>14330</v>
      </c>
      <c r="B5440" s="24" t="s">
        <v>14051</v>
      </c>
    </row>
    <row r="5441" spans="1:2">
      <c r="A5441" s="24" t="s">
        <v>14331</v>
      </c>
      <c r="B5441" s="24" t="s">
        <v>14332</v>
      </c>
    </row>
    <row r="5442" spans="1:2">
      <c r="A5442" s="24" t="s">
        <v>14333</v>
      </c>
      <c r="B5442" s="24" t="s">
        <v>9204</v>
      </c>
    </row>
    <row r="5443" spans="1:2">
      <c r="A5443" s="24" t="s">
        <v>1714</v>
      </c>
      <c r="B5443" s="24" t="s">
        <v>14334</v>
      </c>
    </row>
    <row r="5444" spans="1:2">
      <c r="A5444" s="24" t="s">
        <v>14335</v>
      </c>
      <c r="B5444" s="24" t="s">
        <v>14336</v>
      </c>
    </row>
    <row r="5445" spans="1:2">
      <c r="A5445" s="24" t="s">
        <v>14337</v>
      </c>
      <c r="B5445" s="24" t="s">
        <v>11781</v>
      </c>
    </row>
    <row r="5446" spans="1:2">
      <c r="A5446" s="24" t="s">
        <v>14338</v>
      </c>
      <c r="B5446" s="24" t="s">
        <v>14339</v>
      </c>
    </row>
    <row r="5447" spans="1:2">
      <c r="A5447" s="24" t="s">
        <v>14340</v>
      </c>
      <c r="B5447" s="24" t="s">
        <v>14341</v>
      </c>
    </row>
    <row r="5448" spans="1:2">
      <c r="A5448" s="24" t="s">
        <v>14342</v>
      </c>
      <c r="B5448" s="24" t="s">
        <v>14343</v>
      </c>
    </row>
    <row r="5449" spans="1:2">
      <c r="A5449" s="24" t="s">
        <v>14344</v>
      </c>
      <c r="B5449" s="24" t="s">
        <v>14345</v>
      </c>
    </row>
    <row r="5450" spans="1:2">
      <c r="A5450" s="24" t="s">
        <v>14346</v>
      </c>
      <c r="B5450" s="24" t="s">
        <v>14347</v>
      </c>
    </row>
    <row r="5451" spans="1:2">
      <c r="A5451" s="24" t="s">
        <v>14348</v>
      </c>
      <c r="B5451" s="24" t="s">
        <v>14349</v>
      </c>
    </row>
    <row r="5452" spans="1:2">
      <c r="A5452" s="24" t="s">
        <v>14350</v>
      </c>
      <c r="B5452" s="24" t="s">
        <v>6088</v>
      </c>
    </row>
    <row r="5453" spans="1:2">
      <c r="A5453" s="24" t="s">
        <v>14351</v>
      </c>
      <c r="B5453" s="24" t="s">
        <v>14347</v>
      </c>
    </row>
    <row r="5454" spans="1:2">
      <c r="A5454" s="24" t="s">
        <v>14352</v>
      </c>
      <c r="B5454" s="24" t="s">
        <v>10591</v>
      </c>
    </row>
    <row r="5455" spans="1:2">
      <c r="A5455" s="24" t="s">
        <v>14353</v>
      </c>
      <c r="B5455" s="24" t="s">
        <v>14354</v>
      </c>
    </row>
    <row r="5456" spans="1:2">
      <c r="A5456" s="24" t="s">
        <v>14355</v>
      </c>
      <c r="B5456" s="24" t="s">
        <v>14288</v>
      </c>
    </row>
    <row r="5457" spans="1:2">
      <c r="A5457" s="24" t="s">
        <v>14356</v>
      </c>
      <c r="B5457" s="24" t="s">
        <v>14357</v>
      </c>
    </row>
    <row r="5458" spans="1:2">
      <c r="A5458" s="24" t="s">
        <v>14358</v>
      </c>
      <c r="B5458" s="24" t="s">
        <v>14359</v>
      </c>
    </row>
    <row r="5459" spans="1:2">
      <c r="A5459" s="24" t="s">
        <v>14360</v>
      </c>
      <c r="B5459" s="24" t="s">
        <v>14361</v>
      </c>
    </row>
    <row r="5460" spans="1:2">
      <c r="A5460" s="24" t="s">
        <v>14362</v>
      </c>
      <c r="B5460" s="24" t="s">
        <v>14363</v>
      </c>
    </row>
    <row r="5461" spans="1:2">
      <c r="A5461" s="24" t="s">
        <v>14364</v>
      </c>
      <c r="B5461" s="24" t="s">
        <v>14365</v>
      </c>
    </row>
    <row r="5462" spans="1:2">
      <c r="A5462" s="24" t="s">
        <v>1843</v>
      </c>
      <c r="B5462" s="24" t="s">
        <v>14366</v>
      </c>
    </row>
    <row r="5463" spans="1:2">
      <c r="A5463" s="24" t="s">
        <v>14367</v>
      </c>
      <c r="B5463" s="24" t="s">
        <v>14368</v>
      </c>
    </row>
    <row r="5464" spans="1:2">
      <c r="A5464" s="24" t="s">
        <v>14369</v>
      </c>
      <c r="B5464" s="24" t="s">
        <v>14370</v>
      </c>
    </row>
    <row r="5465" spans="1:2">
      <c r="A5465" s="27" t="s">
        <v>14371</v>
      </c>
      <c r="B5465" s="24" t="s">
        <v>14372</v>
      </c>
    </row>
    <row r="5466" spans="1:2">
      <c r="A5466" s="22" t="s">
        <v>14373</v>
      </c>
      <c r="B5466" s="22" t="s">
        <v>6418</v>
      </c>
    </row>
    <row r="5467" spans="1:2">
      <c r="A5467" s="24" t="s">
        <v>14374</v>
      </c>
      <c r="B5467" s="24" t="s">
        <v>14375</v>
      </c>
    </row>
    <row r="5468" spans="1:2">
      <c r="A5468" s="24" t="s">
        <v>14376</v>
      </c>
      <c r="B5468" s="24" t="s">
        <v>14377</v>
      </c>
    </row>
    <row r="5469" spans="1:2">
      <c r="A5469" s="24" t="s">
        <v>14378</v>
      </c>
      <c r="B5469" s="24" t="s">
        <v>11885</v>
      </c>
    </row>
    <row r="5470" spans="1:2">
      <c r="A5470" s="24" t="s">
        <v>14379</v>
      </c>
      <c r="B5470" s="24" t="s">
        <v>14380</v>
      </c>
    </row>
    <row r="5471" spans="1:2">
      <c r="A5471" s="24" t="s">
        <v>14381</v>
      </c>
      <c r="B5471" s="24" t="s">
        <v>14382</v>
      </c>
    </row>
    <row r="5472" spans="1:2">
      <c r="A5472" s="24" t="s">
        <v>14383</v>
      </c>
      <c r="B5472" s="24" t="s">
        <v>14384</v>
      </c>
    </row>
    <row r="5473" spans="1:2">
      <c r="A5473" s="24" t="s">
        <v>14385</v>
      </c>
      <c r="B5473" s="24" t="s">
        <v>14386</v>
      </c>
    </row>
    <row r="5474" spans="1:2">
      <c r="A5474" s="24" t="s">
        <v>14387</v>
      </c>
      <c r="B5474" s="24" t="s">
        <v>14388</v>
      </c>
    </row>
    <row r="5475" spans="1:2">
      <c r="A5475" s="24" t="s">
        <v>14389</v>
      </c>
      <c r="B5475" s="24" t="s">
        <v>14390</v>
      </c>
    </row>
    <row r="5476" spans="1:2">
      <c r="A5476" s="24" t="s">
        <v>14391</v>
      </c>
      <c r="B5476" s="24" t="s">
        <v>14392</v>
      </c>
    </row>
    <row r="5477" spans="1:2">
      <c r="A5477" s="24" t="s">
        <v>14393</v>
      </c>
      <c r="B5477" s="24" t="s">
        <v>14394</v>
      </c>
    </row>
    <row r="5478" spans="1:2">
      <c r="A5478" s="24" t="s">
        <v>14395</v>
      </c>
      <c r="B5478" s="24" t="s">
        <v>14396</v>
      </c>
    </row>
    <row r="5479" spans="1:2">
      <c r="A5479" s="24" t="s">
        <v>14397</v>
      </c>
      <c r="B5479" s="24" t="s">
        <v>14398</v>
      </c>
    </row>
    <row r="5480" spans="1:2">
      <c r="A5480" s="24" t="s">
        <v>14399</v>
      </c>
      <c r="B5480" s="24" t="s">
        <v>14400</v>
      </c>
    </row>
    <row r="5481" spans="1:2">
      <c r="A5481" s="24" t="s">
        <v>14401</v>
      </c>
      <c r="B5481" s="24" t="s">
        <v>14402</v>
      </c>
    </row>
    <row r="5482" spans="1:2">
      <c r="A5482" s="24" t="s">
        <v>14403</v>
      </c>
      <c r="B5482" s="24" t="s">
        <v>14404</v>
      </c>
    </row>
    <row r="5483" spans="1:2">
      <c r="A5483" s="24" t="s">
        <v>14405</v>
      </c>
      <c r="B5483" s="24" t="s">
        <v>14406</v>
      </c>
    </row>
    <row r="5484" spans="1:2">
      <c r="A5484" s="24" t="s">
        <v>14407</v>
      </c>
      <c r="B5484" s="24" t="s">
        <v>14408</v>
      </c>
    </row>
    <row r="5485" spans="1:2">
      <c r="A5485" s="24" t="s">
        <v>14409</v>
      </c>
      <c r="B5485" s="24" t="s">
        <v>6317</v>
      </c>
    </row>
    <row r="5486" spans="1:2">
      <c r="A5486" s="24" t="s">
        <v>14410</v>
      </c>
      <c r="B5486" s="24" t="s">
        <v>14411</v>
      </c>
    </row>
    <row r="5487" spans="1:2">
      <c r="A5487" s="24" t="s">
        <v>14412</v>
      </c>
      <c r="B5487" s="24" t="s">
        <v>14413</v>
      </c>
    </row>
    <row r="5488" spans="1:2">
      <c r="A5488" s="24" t="s">
        <v>14414</v>
      </c>
      <c r="B5488" s="24" t="s">
        <v>7739</v>
      </c>
    </row>
    <row r="5489" spans="1:2">
      <c r="A5489" s="24" t="s">
        <v>14415</v>
      </c>
      <c r="B5489" s="24" t="s">
        <v>13761</v>
      </c>
    </row>
    <row r="5490" spans="1:2">
      <c r="A5490" s="24" t="s">
        <v>14416</v>
      </c>
      <c r="B5490" s="24" t="s">
        <v>14417</v>
      </c>
    </row>
    <row r="5491" spans="1:2">
      <c r="A5491" s="24" t="s">
        <v>14418</v>
      </c>
      <c r="B5491" s="24" t="s">
        <v>14419</v>
      </c>
    </row>
    <row r="5492" spans="1:2">
      <c r="A5492" s="24" t="s">
        <v>14420</v>
      </c>
      <c r="B5492" s="24" t="s">
        <v>14421</v>
      </c>
    </row>
    <row r="5493" spans="1:2">
      <c r="A5493" s="24" t="s">
        <v>14422</v>
      </c>
      <c r="B5493" s="24" t="s">
        <v>9421</v>
      </c>
    </row>
    <row r="5494" spans="1:2">
      <c r="A5494" s="24" t="s">
        <v>14423</v>
      </c>
      <c r="B5494" s="24" t="s">
        <v>14424</v>
      </c>
    </row>
    <row r="5495" spans="1:2">
      <c r="A5495" s="24" t="s">
        <v>14425</v>
      </c>
      <c r="B5495" s="24" t="s">
        <v>4835</v>
      </c>
    </row>
    <row r="5496" spans="1:2" ht="31.5">
      <c r="A5496" s="24" t="s">
        <v>14426</v>
      </c>
      <c r="B5496" s="24" t="s">
        <v>14427</v>
      </c>
    </row>
    <row r="5497" spans="1:2">
      <c r="A5497" s="24" t="s">
        <v>14428</v>
      </c>
      <c r="B5497" s="24" t="s">
        <v>14154</v>
      </c>
    </row>
    <row r="5498" spans="1:2">
      <c r="A5498" s="24" t="s">
        <v>14429</v>
      </c>
      <c r="B5498" s="24" t="s">
        <v>10332</v>
      </c>
    </row>
    <row r="5499" spans="1:2">
      <c r="A5499" s="24" t="s">
        <v>14430</v>
      </c>
      <c r="B5499" s="24" t="s">
        <v>14169</v>
      </c>
    </row>
    <row r="5500" spans="1:2">
      <c r="A5500" s="24" t="s">
        <v>14431</v>
      </c>
      <c r="B5500" s="24" t="s">
        <v>14432</v>
      </c>
    </row>
    <row r="5501" spans="1:2">
      <c r="A5501" s="24" t="s">
        <v>14433</v>
      </c>
      <c r="B5501" s="24" t="s">
        <v>14434</v>
      </c>
    </row>
    <row r="5502" spans="1:2">
      <c r="A5502" s="24" t="s">
        <v>14435</v>
      </c>
      <c r="B5502" s="24" t="s">
        <v>14154</v>
      </c>
    </row>
    <row r="5503" spans="1:2">
      <c r="A5503" s="24" t="s">
        <v>14436</v>
      </c>
      <c r="B5503" s="24" t="s">
        <v>14437</v>
      </c>
    </row>
    <row r="5504" spans="1:2">
      <c r="A5504" s="24" t="s">
        <v>14438</v>
      </c>
      <c r="B5504" s="24" t="s">
        <v>14439</v>
      </c>
    </row>
    <row r="5505" spans="1:2">
      <c r="A5505" s="24" t="s">
        <v>14440</v>
      </c>
      <c r="B5505" s="24" t="s">
        <v>6193</v>
      </c>
    </row>
    <row r="5506" spans="1:2">
      <c r="A5506" s="24" t="s">
        <v>14441</v>
      </c>
      <c r="B5506" s="24" t="s">
        <v>14442</v>
      </c>
    </row>
    <row r="5507" spans="1:2">
      <c r="A5507" s="24" t="s">
        <v>14443</v>
      </c>
      <c r="B5507" s="24" t="s">
        <v>6949</v>
      </c>
    </row>
    <row r="5508" spans="1:2">
      <c r="A5508" s="24" t="s">
        <v>14444</v>
      </c>
      <c r="B5508" s="24" t="s">
        <v>5851</v>
      </c>
    </row>
    <row r="5509" spans="1:2">
      <c r="A5509" s="24" t="s">
        <v>14445</v>
      </c>
      <c r="B5509" s="24" t="s">
        <v>14446</v>
      </c>
    </row>
    <row r="5510" spans="1:2">
      <c r="A5510" s="24" t="s">
        <v>14447</v>
      </c>
      <c r="B5510" s="24" t="s">
        <v>9255</v>
      </c>
    </row>
    <row r="5511" spans="1:2">
      <c r="A5511" s="24" t="s">
        <v>14448</v>
      </c>
      <c r="B5511" s="24" t="s">
        <v>14449</v>
      </c>
    </row>
    <row r="5512" spans="1:2">
      <c r="A5512" s="24" t="s">
        <v>14450</v>
      </c>
      <c r="B5512" s="24" t="s">
        <v>7490</v>
      </c>
    </row>
    <row r="5513" spans="1:2">
      <c r="A5513" s="24" t="s">
        <v>14451</v>
      </c>
      <c r="B5513" s="24" t="s">
        <v>14452</v>
      </c>
    </row>
    <row r="5514" spans="1:2">
      <c r="A5514" s="24" t="s">
        <v>14453</v>
      </c>
      <c r="B5514" s="24" t="s">
        <v>6139</v>
      </c>
    </row>
    <row r="5515" spans="1:2">
      <c r="A5515" s="24" t="s">
        <v>14454</v>
      </c>
      <c r="B5515" s="24" t="s">
        <v>14455</v>
      </c>
    </row>
    <row r="5516" spans="1:2">
      <c r="A5516" s="24" t="s">
        <v>14456</v>
      </c>
      <c r="B5516" s="24" t="s">
        <v>12519</v>
      </c>
    </row>
    <row r="5517" spans="1:2">
      <c r="A5517" s="24" t="s">
        <v>14457</v>
      </c>
      <c r="B5517" s="24" t="s">
        <v>14458</v>
      </c>
    </row>
    <row r="5518" spans="1:2">
      <c r="A5518" s="24" t="s">
        <v>14459</v>
      </c>
      <c r="B5518" s="24" t="s">
        <v>8012</v>
      </c>
    </row>
    <row r="5519" spans="1:2">
      <c r="A5519" s="24" t="s">
        <v>14460</v>
      </c>
      <c r="B5519" s="24" t="s">
        <v>14461</v>
      </c>
    </row>
    <row r="5520" spans="1:2">
      <c r="A5520" s="24" t="s">
        <v>14462</v>
      </c>
      <c r="B5520" s="24" t="s">
        <v>9486</v>
      </c>
    </row>
    <row r="5521" spans="1:2">
      <c r="A5521" s="24" t="s">
        <v>14463</v>
      </c>
      <c r="B5521" s="24" t="s">
        <v>14464</v>
      </c>
    </row>
    <row r="5522" spans="1:2">
      <c r="A5522" s="24" t="s">
        <v>14465</v>
      </c>
      <c r="B5522" s="24" t="s">
        <v>14466</v>
      </c>
    </row>
    <row r="5523" spans="1:2">
      <c r="A5523" s="24" t="s">
        <v>14467</v>
      </c>
      <c r="B5523" s="24" t="s">
        <v>14466</v>
      </c>
    </row>
    <row r="5524" spans="1:2">
      <c r="A5524" s="24" t="s">
        <v>14468</v>
      </c>
      <c r="B5524" s="24" t="s">
        <v>14469</v>
      </c>
    </row>
    <row r="5525" spans="1:2">
      <c r="A5525" s="24" t="s">
        <v>14470</v>
      </c>
      <c r="B5525" s="24" t="s">
        <v>14469</v>
      </c>
    </row>
    <row r="5526" spans="1:2">
      <c r="A5526" s="24" t="s">
        <v>14471</v>
      </c>
      <c r="B5526" s="24" t="s">
        <v>14472</v>
      </c>
    </row>
    <row r="5527" spans="1:2">
      <c r="A5527" s="24" t="s">
        <v>14473</v>
      </c>
      <c r="B5527" s="24" t="s">
        <v>14474</v>
      </c>
    </row>
    <row r="5528" spans="1:2">
      <c r="A5528" s="24" t="s">
        <v>14475</v>
      </c>
      <c r="B5528" s="24" t="s">
        <v>10332</v>
      </c>
    </row>
    <row r="5529" spans="1:2">
      <c r="A5529" s="24" t="s">
        <v>14476</v>
      </c>
      <c r="B5529" s="24" t="s">
        <v>14477</v>
      </c>
    </row>
    <row r="5530" spans="1:2">
      <c r="A5530" s="24" t="s">
        <v>14478</v>
      </c>
      <c r="B5530" s="24" t="s">
        <v>14479</v>
      </c>
    </row>
    <row r="5531" spans="1:2">
      <c r="A5531" s="24" t="s">
        <v>14480</v>
      </c>
      <c r="B5531" s="24" t="s">
        <v>14481</v>
      </c>
    </row>
    <row r="5532" spans="1:2">
      <c r="A5532" s="24" t="s">
        <v>14482</v>
      </c>
      <c r="B5532" s="24" t="s">
        <v>5298</v>
      </c>
    </row>
    <row r="5533" spans="1:2">
      <c r="A5533" s="24" t="s">
        <v>14483</v>
      </c>
      <c r="B5533" s="24" t="s">
        <v>14484</v>
      </c>
    </row>
    <row r="5534" spans="1:2">
      <c r="A5534" s="24" t="s">
        <v>14485</v>
      </c>
      <c r="B5534" s="24" t="s">
        <v>7338</v>
      </c>
    </row>
    <row r="5535" spans="1:2">
      <c r="A5535" s="24" t="s">
        <v>14486</v>
      </c>
      <c r="B5535" s="24" t="s">
        <v>14487</v>
      </c>
    </row>
    <row r="5536" spans="1:2">
      <c r="A5536" s="24" t="s">
        <v>14488</v>
      </c>
      <c r="B5536" s="24" t="s">
        <v>14370</v>
      </c>
    </row>
    <row r="5537" spans="1:2">
      <c r="A5537" s="24" t="s">
        <v>14489</v>
      </c>
      <c r="B5537" s="24" t="s">
        <v>14490</v>
      </c>
    </row>
    <row r="5538" spans="1:2">
      <c r="A5538" s="24" t="s">
        <v>14491</v>
      </c>
      <c r="B5538" s="24" t="s">
        <v>10595</v>
      </c>
    </row>
    <row r="5539" spans="1:2">
      <c r="A5539" s="24" t="s">
        <v>14492</v>
      </c>
      <c r="B5539" s="24" t="s">
        <v>14493</v>
      </c>
    </row>
    <row r="5540" spans="1:2">
      <c r="A5540" s="24" t="s">
        <v>14494</v>
      </c>
      <c r="B5540" s="24" t="s">
        <v>8937</v>
      </c>
    </row>
    <row r="5541" spans="1:2">
      <c r="A5541" s="24" t="s">
        <v>14495</v>
      </c>
      <c r="B5541" s="24" t="s">
        <v>11991</v>
      </c>
    </row>
    <row r="5542" spans="1:2">
      <c r="A5542" s="24" t="s">
        <v>14496</v>
      </c>
      <c r="B5542" s="24" t="s">
        <v>14497</v>
      </c>
    </row>
    <row r="5543" spans="1:2">
      <c r="A5543" s="24" t="s">
        <v>14498</v>
      </c>
      <c r="B5543" s="24" t="s">
        <v>5227</v>
      </c>
    </row>
    <row r="5544" spans="1:2">
      <c r="A5544" s="24" t="s">
        <v>14499</v>
      </c>
      <c r="B5544" s="24" t="s">
        <v>14500</v>
      </c>
    </row>
    <row r="5545" spans="1:2">
      <c r="A5545" s="24" t="s">
        <v>14501</v>
      </c>
      <c r="B5545" s="24" t="s">
        <v>14502</v>
      </c>
    </row>
    <row r="5546" spans="1:2">
      <c r="A5546" s="27" t="s">
        <v>14503</v>
      </c>
      <c r="B5546" s="24" t="s">
        <v>5113</v>
      </c>
    </row>
    <row r="5547" spans="1:2">
      <c r="A5547" s="22" t="s">
        <v>14504</v>
      </c>
      <c r="B5547" s="22" t="s">
        <v>14505</v>
      </c>
    </row>
    <row r="5548" spans="1:2">
      <c r="A5548" s="24" t="s">
        <v>14506</v>
      </c>
      <c r="B5548" s="24" t="s">
        <v>11928</v>
      </c>
    </row>
    <row r="5549" spans="1:2">
      <c r="A5549" s="24" t="s">
        <v>14507</v>
      </c>
      <c r="B5549" s="24" t="s">
        <v>14508</v>
      </c>
    </row>
    <row r="5550" spans="1:2">
      <c r="A5550" s="24" t="s">
        <v>14509</v>
      </c>
      <c r="B5550" s="24" t="s">
        <v>12169</v>
      </c>
    </row>
    <row r="5551" spans="1:2">
      <c r="A5551" s="24" t="s">
        <v>14510</v>
      </c>
      <c r="B5551" s="24" t="s">
        <v>11991</v>
      </c>
    </row>
    <row r="5552" spans="1:2">
      <c r="A5552" s="24" t="s">
        <v>2113</v>
      </c>
      <c r="B5552" s="24" t="s">
        <v>14511</v>
      </c>
    </row>
    <row r="5553" spans="1:2">
      <c r="A5553" s="24" t="s">
        <v>14512</v>
      </c>
      <c r="B5553" s="24" t="s">
        <v>14513</v>
      </c>
    </row>
    <row r="5554" spans="1:2">
      <c r="A5554" s="24" t="s">
        <v>14514</v>
      </c>
      <c r="B5554" s="24" t="s">
        <v>12045</v>
      </c>
    </row>
    <row r="5555" spans="1:2">
      <c r="A5555" s="24" t="s">
        <v>14515</v>
      </c>
      <c r="B5555" s="24" t="s">
        <v>9421</v>
      </c>
    </row>
    <row r="5556" spans="1:2">
      <c r="A5556" s="24" t="s">
        <v>14516</v>
      </c>
      <c r="B5556" s="24" t="s">
        <v>10808</v>
      </c>
    </row>
    <row r="5557" spans="1:2">
      <c r="A5557" s="24" t="s">
        <v>14517</v>
      </c>
      <c r="B5557" s="24" t="s">
        <v>14518</v>
      </c>
    </row>
    <row r="5558" spans="1:2">
      <c r="A5558" s="24" t="s">
        <v>14519</v>
      </c>
      <c r="B5558" s="24" t="s">
        <v>9441</v>
      </c>
    </row>
    <row r="5559" spans="1:2">
      <c r="A5559" s="24" t="s">
        <v>14520</v>
      </c>
      <c r="B5559" s="24" t="s">
        <v>13531</v>
      </c>
    </row>
    <row r="5560" spans="1:2">
      <c r="A5560" s="24" t="s">
        <v>14521</v>
      </c>
      <c r="B5560" s="24" t="s">
        <v>14522</v>
      </c>
    </row>
    <row r="5561" spans="1:2">
      <c r="A5561" s="24" t="s">
        <v>14523</v>
      </c>
      <c r="B5561" s="24" t="s">
        <v>14524</v>
      </c>
    </row>
    <row r="5562" spans="1:2">
      <c r="A5562" s="24" t="s">
        <v>14525</v>
      </c>
      <c r="B5562" s="24" t="s">
        <v>5665</v>
      </c>
    </row>
    <row r="5563" spans="1:2">
      <c r="A5563" s="24" t="s">
        <v>14526</v>
      </c>
      <c r="B5563" s="24" t="s">
        <v>14527</v>
      </c>
    </row>
    <row r="5564" spans="1:2">
      <c r="A5564" s="24" t="s">
        <v>14528</v>
      </c>
      <c r="B5564" s="24" t="s">
        <v>14529</v>
      </c>
    </row>
    <row r="5565" spans="1:2">
      <c r="A5565" s="24" t="s">
        <v>14530</v>
      </c>
      <c r="B5565" s="24" t="s">
        <v>14531</v>
      </c>
    </row>
    <row r="5566" spans="1:2">
      <c r="A5566" s="27" t="s">
        <v>14532</v>
      </c>
      <c r="B5566" s="24" t="s">
        <v>14533</v>
      </c>
    </row>
    <row r="5567" spans="1:2">
      <c r="A5567" s="22" t="s">
        <v>14534</v>
      </c>
      <c r="B5567" s="22" t="s">
        <v>13498</v>
      </c>
    </row>
    <row r="5568" spans="1:2">
      <c r="A5568" s="24" t="s">
        <v>14535</v>
      </c>
      <c r="B5568" s="24" t="s">
        <v>14536</v>
      </c>
    </row>
    <row r="5569" spans="1:2">
      <c r="A5569" s="24" t="s">
        <v>2165</v>
      </c>
      <c r="B5569" s="24" t="s">
        <v>14537</v>
      </c>
    </row>
    <row r="5570" spans="1:2" ht="31.5">
      <c r="A5570" s="24" t="s">
        <v>14538</v>
      </c>
      <c r="B5570" s="24" t="s">
        <v>14539</v>
      </c>
    </row>
    <row r="5571" spans="1:2">
      <c r="A5571" s="24" t="s">
        <v>14540</v>
      </c>
      <c r="B5571" s="24" t="s">
        <v>14541</v>
      </c>
    </row>
    <row r="5572" spans="1:2">
      <c r="A5572" s="24" t="s">
        <v>14542</v>
      </c>
      <c r="B5572" s="24" t="s">
        <v>14543</v>
      </c>
    </row>
    <row r="5573" spans="1:2">
      <c r="A5573" s="24" t="s">
        <v>14544</v>
      </c>
      <c r="B5573" s="24" t="s">
        <v>9451</v>
      </c>
    </row>
    <row r="5574" spans="1:2">
      <c r="A5574" s="24" t="s">
        <v>14545</v>
      </c>
      <c r="B5574" s="24" t="s">
        <v>13155</v>
      </c>
    </row>
    <row r="5575" spans="1:2">
      <c r="A5575" s="24" t="s">
        <v>14546</v>
      </c>
      <c r="B5575" s="24" t="s">
        <v>11027</v>
      </c>
    </row>
    <row r="5576" spans="1:2">
      <c r="A5576" s="24" t="s">
        <v>14547</v>
      </c>
      <c r="B5576" s="24" t="s">
        <v>13759</v>
      </c>
    </row>
    <row r="5577" spans="1:2">
      <c r="A5577" s="24" t="s">
        <v>14548</v>
      </c>
      <c r="B5577" s="24" t="s">
        <v>11044</v>
      </c>
    </row>
    <row r="5578" spans="1:2">
      <c r="A5578" s="24" t="s">
        <v>14549</v>
      </c>
      <c r="B5578" s="24" t="s">
        <v>14550</v>
      </c>
    </row>
    <row r="5579" spans="1:2">
      <c r="A5579" s="24" t="s">
        <v>14551</v>
      </c>
      <c r="B5579" s="24" t="s">
        <v>10285</v>
      </c>
    </row>
    <row r="5580" spans="1:2">
      <c r="A5580" s="24" t="s">
        <v>14552</v>
      </c>
      <c r="B5580" s="24" t="s">
        <v>14553</v>
      </c>
    </row>
    <row r="5581" spans="1:2">
      <c r="A5581" s="24" t="s">
        <v>14554</v>
      </c>
      <c r="B5581" s="24" t="s">
        <v>10162</v>
      </c>
    </row>
    <row r="5582" spans="1:2">
      <c r="A5582" s="27" t="s">
        <v>14555</v>
      </c>
      <c r="B5582" s="24" t="s">
        <v>14556</v>
      </c>
    </row>
    <row r="5583" spans="1:2">
      <c r="A5583" s="22" t="s">
        <v>14557</v>
      </c>
      <c r="B5583" s="22" t="s">
        <v>14558</v>
      </c>
    </row>
    <row r="5584" spans="1:2">
      <c r="A5584" s="24" t="s">
        <v>14559</v>
      </c>
      <c r="B5584" s="24" t="s">
        <v>14560</v>
      </c>
    </row>
    <row r="5585" spans="1:2">
      <c r="A5585" s="24" t="s">
        <v>14561</v>
      </c>
      <c r="B5585" s="24" t="s">
        <v>14446</v>
      </c>
    </row>
    <row r="5586" spans="1:2">
      <c r="A5586" s="24" t="s">
        <v>14562</v>
      </c>
      <c r="B5586" s="24" t="s">
        <v>11603</v>
      </c>
    </row>
    <row r="5587" spans="1:2">
      <c r="A5587" s="24" t="s">
        <v>14563</v>
      </c>
      <c r="B5587" s="24" t="s">
        <v>14564</v>
      </c>
    </row>
    <row r="5588" spans="1:2">
      <c r="A5588" s="27" t="s">
        <v>14565</v>
      </c>
      <c r="B5588" s="24" t="s">
        <v>14566</v>
      </c>
    </row>
    <row r="5589" spans="1:2">
      <c r="A5589" s="22" t="s">
        <v>14567</v>
      </c>
      <c r="B5589" s="22" t="s">
        <v>14568</v>
      </c>
    </row>
    <row r="5590" spans="1:2">
      <c r="A5590" s="24" t="s">
        <v>14569</v>
      </c>
      <c r="B5590" s="24" t="s">
        <v>14570</v>
      </c>
    </row>
    <row r="5591" spans="1:2">
      <c r="A5591" s="24" t="s">
        <v>14571</v>
      </c>
      <c r="B5591" s="24" t="s">
        <v>14084</v>
      </c>
    </row>
    <row r="5592" spans="1:2">
      <c r="A5592" s="24" t="s">
        <v>14572</v>
      </c>
      <c r="B5592" s="24" t="s">
        <v>14573</v>
      </c>
    </row>
    <row r="5593" spans="1:2">
      <c r="A5593" s="24" t="s">
        <v>14574</v>
      </c>
      <c r="B5593" s="24" t="s">
        <v>11777</v>
      </c>
    </row>
    <row r="5594" spans="1:2">
      <c r="A5594" s="27" t="s">
        <v>14575</v>
      </c>
      <c r="B5594" s="24" t="s">
        <v>10452</v>
      </c>
    </row>
    <row r="5595" spans="1:2">
      <c r="A5595" s="22" t="s">
        <v>14576</v>
      </c>
      <c r="B5595" s="22" t="s">
        <v>10509</v>
      </c>
    </row>
    <row r="5596" spans="1:2">
      <c r="A5596" s="24" t="s">
        <v>2317</v>
      </c>
      <c r="B5596" s="24" t="s">
        <v>14577</v>
      </c>
    </row>
    <row r="5597" spans="1:2">
      <c r="A5597" s="24" t="s">
        <v>14578</v>
      </c>
      <c r="B5597" s="24" t="s">
        <v>6621</v>
      </c>
    </row>
    <row r="5598" spans="1:2">
      <c r="A5598" s="24" t="s">
        <v>14579</v>
      </c>
      <c r="B5598" s="24" t="s">
        <v>10589</v>
      </c>
    </row>
    <row r="5599" spans="1:2">
      <c r="A5599" s="24" t="s">
        <v>14580</v>
      </c>
      <c r="B5599" s="24" t="s">
        <v>14581</v>
      </c>
    </row>
    <row r="5600" spans="1:2">
      <c r="A5600" s="24" t="s">
        <v>14582</v>
      </c>
      <c r="B5600" s="24" t="s">
        <v>14583</v>
      </c>
    </row>
    <row r="5601" spans="1:2">
      <c r="A5601" s="24" t="s">
        <v>14584</v>
      </c>
      <c r="B5601" s="24" t="s">
        <v>13459</v>
      </c>
    </row>
    <row r="5602" spans="1:2">
      <c r="A5602" s="24" t="s">
        <v>14585</v>
      </c>
      <c r="B5602" s="24" t="s">
        <v>14586</v>
      </c>
    </row>
    <row r="5603" spans="1:2">
      <c r="A5603" s="24" t="s">
        <v>14587</v>
      </c>
      <c r="B5603" s="24" t="s">
        <v>14588</v>
      </c>
    </row>
    <row r="5604" spans="1:2">
      <c r="A5604" s="24" t="s">
        <v>14589</v>
      </c>
      <c r="B5604" s="24" t="s">
        <v>14590</v>
      </c>
    </row>
    <row r="5605" spans="1:2">
      <c r="A5605" s="24" t="s">
        <v>14591</v>
      </c>
      <c r="B5605" s="24" t="s">
        <v>12238</v>
      </c>
    </row>
    <row r="5606" spans="1:2">
      <c r="A5606" s="24" t="s">
        <v>14592</v>
      </c>
      <c r="B5606" s="24" t="s">
        <v>8958</v>
      </c>
    </row>
    <row r="5607" spans="1:2">
      <c r="A5607" s="24" t="s">
        <v>14593</v>
      </c>
      <c r="B5607" s="24" t="s">
        <v>14166</v>
      </c>
    </row>
    <row r="5608" spans="1:2">
      <c r="A5608" s="24" t="s">
        <v>14594</v>
      </c>
      <c r="B5608" s="24" t="s">
        <v>14595</v>
      </c>
    </row>
    <row r="5609" spans="1:2">
      <c r="A5609" s="24" t="s">
        <v>14596</v>
      </c>
      <c r="B5609" s="24" t="s">
        <v>14280</v>
      </c>
    </row>
    <row r="5610" spans="1:2">
      <c r="A5610" s="24" t="s">
        <v>14597</v>
      </c>
      <c r="B5610" s="24" t="s">
        <v>14598</v>
      </c>
    </row>
    <row r="5611" spans="1:2">
      <c r="A5611" s="24" t="s">
        <v>14599</v>
      </c>
      <c r="B5611" s="24" t="s">
        <v>14600</v>
      </c>
    </row>
    <row r="5612" spans="1:2">
      <c r="A5612" s="24" t="s">
        <v>14601</v>
      </c>
      <c r="B5612" s="24" t="s">
        <v>14602</v>
      </c>
    </row>
    <row r="5613" spans="1:2">
      <c r="A5613" s="24" t="s">
        <v>14603</v>
      </c>
      <c r="B5613" s="24" t="s">
        <v>10288</v>
      </c>
    </row>
    <row r="5614" spans="1:2">
      <c r="A5614" s="24" t="s">
        <v>14604</v>
      </c>
      <c r="B5614" s="24" t="s">
        <v>14605</v>
      </c>
    </row>
    <row r="5615" spans="1:2">
      <c r="A5615" s="24" t="s">
        <v>14606</v>
      </c>
      <c r="B5615" s="24" t="s">
        <v>14607</v>
      </c>
    </row>
    <row r="5616" spans="1:2">
      <c r="A5616" s="24" t="s">
        <v>14608</v>
      </c>
      <c r="B5616" s="24" t="s">
        <v>8522</v>
      </c>
    </row>
    <row r="5617" spans="1:2">
      <c r="A5617" s="24" t="s">
        <v>14609</v>
      </c>
      <c r="B5617" s="24" t="s">
        <v>14610</v>
      </c>
    </row>
    <row r="5618" spans="1:2">
      <c r="A5618" s="24" t="s">
        <v>14611</v>
      </c>
      <c r="B5618" s="24" t="s">
        <v>5961</v>
      </c>
    </row>
    <row r="5619" spans="1:2">
      <c r="A5619" s="24" t="s">
        <v>14612</v>
      </c>
      <c r="B5619" s="24" t="s">
        <v>14613</v>
      </c>
    </row>
    <row r="5620" spans="1:2">
      <c r="A5620" s="24" t="s">
        <v>14614</v>
      </c>
      <c r="B5620" s="24" t="s">
        <v>7807</v>
      </c>
    </row>
    <row r="5621" spans="1:2">
      <c r="A5621" s="24" t="s">
        <v>14615</v>
      </c>
      <c r="B5621" s="24" t="s">
        <v>14616</v>
      </c>
    </row>
    <row r="5622" spans="1:2">
      <c r="A5622" s="24" t="s">
        <v>14617</v>
      </c>
      <c r="B5622" s="24" t="s">
        <v>14618</v>
      </c>
    </row>
    <row r="5623" spans="1:2">
      <c r="A5623" s="24" t="s">
        <v>14619</v>
      </c>
      <c r="B5623" s="24" t="s">
        <v>14620</v>
      </c>
    </row>
    <row r="5624" spans="1:2">
      <c r="A5624" s="24" t="s">
        <v>14621</v>
      </c>
      <c r="B5624" s="24" t="s">
        <v>12045</v>
      </c>
    </row>
    <row r="5625" spans="1:2">
      <c r="A5625" s="24" t="s">
        <v>14622</v>
      </c>
      <c r="B5625" s="24" t="s">
        <v>14623</v>
      </c>
    </row>
    <row r="5626" spans="1:2">
      <c r="A5626" s="24" t="s">
        <v>14624</v>
      </c>
      <c r="B5626" s="24" t="s">
        <v>14625</v>
      </c>
    </row>
    <row r="5627" spans="1:2">
      <c r="A5627" s="24" t="s">
        <v>2407</v>
      </c>
      <c r="B5627" s="24" t="s">
        <v>14626</v>
      </c>
    </row>
    <row r="5628" spans="1:2">
      <c r="A5628" s="24" t="s">
        <v>14627</v>
      </c>
      <c r="B5628" s="24" t="s">
        <v>11657</v>
      </c>
    </row>
    <row r="5629" spans="1:2">
      <c r="A5629" s="24" t="s">
        <v>14628</v>
      </c>
      <c r="B5629" s="24" t="s">
        <v>5267</v>
      </c>
    </row>
    <row r="5630" spans="1:2">
      <c r="A5630" s="24" t="s">
        <v>14629</v>
      </c>
      <c r="B5630" s="24" t="s">
        <v>9984</v>
      </c>
    </row>
    <row r="5631" spans="1:2">
      <c r="A5631" s="24" t="s">
        <v>14630</v>
      </c>
      <c r="B5631" s="24" t="s">
        <v>14631</v>
      </c>
    </row>
    <row r="5632" spans="1:2">
      <c r="A5632" s="24" t="s">
        <v>14632</v>
      </c>
      <c r="B5632" s="24" t="s">
        <v>14633</v>
      </c>
    </row>
    <row r="5633" spans="1:2">
      <c r="A5633" s="24" t="s">
        <v>14634</v>
      </c>
      <c r="B5633" s="24" t="s">
        <v>8149</v>
      </c>
    </row>
    <row r="5634" spans="1:2">
      <c r="A5634" s="24" t="s">
        <v>14635</v>
      </c>
      <c r="B5634" s="24" t="s">
        <v>14636</v>
      </c>
    </row>
    <row r="5635" spans="1:2">
      <c r="A5635" s="24" t="s">
        <v>14637</v>
      </c>
      <c r="B5635" s="24" t="s">
        <v>14638</v>
      </c>
    </row>
    <row r="5636" spans="1:2">
      <c r="A5636" s="24" t="s">
        <v>14639</v>
      </c>
      <c r="B5636" s="24" t="s">
        <v>10397</v>
      </c>
    </row>
    <row r="5637" spans="1:2">
      <c r="A5637" s="24" t="s">
        <v>14640</v>
      </c>
      <c r="B5637" s="24" t="s">
        <v>14641</v>
      </c>
    </row>
    <row r="5638" spans="1:2">
      <c r="A5638" s="24" t="s">
        <v>14642</v>
      </c>
      <c r="B5638" s="24" t="s">
        <v>14643</v>
      </c>
    </row>
    <row r="5639" spans="1:2">
      <c r="A5639" s="24" t="s">
        <v>14644</v>
      </c>
      <c r="B5639" s="24" t="s">
        <v>14497</v>
      </c>
    </row>
    <row r="5640" spans="1:2">
      <c r="A5640" s="24" t="s">
        <v>14645</v>
      </c>
      <c r="B5640" s="24" t="s">
        <v>6567</v>
      </c>
    </row>
    <row r="5641" spans="1:2">
      <c r="A5641" s="24" t="s">
        <v>14646</v>
      </c>
      <c r="B5641" s="24" t="s">
        <v>5430</v>
      </c>
    </row>
    <row r="5642" spans="1:2">
      <c r="A5642" s="24" t="s">
        <v>14647</v>
      </c>
      <c r="B5642" s="24" t="s">
        <v>14648</v>
      </c>
    </row>
    <row r="5643" spans="1:2">
      <c r="A5643" s="24" t="s">
        <v>14649</v>
      </c>
      <c r="B5643" s="24" t="s">
        <v>14650</v>
      </c>
    </row>
    <row r="5644" spans="1:2">
      <c r="A5644" s="24" t="s">
        <v>14651</v>
      </c>
      <c r="B5644" s="24" t="s">
        <v>14652</v>
      </c>
    </row>
    <row r="5645" spans="1:2">
      <c r="A5645" s="24" t="s">
        <v>14653</v>
      </c>
      <c r="B5645" s="24" t="s">
        <v>14654</v>
      </c>
    </row>
    <row r="5646" spans="1:2">
      <c r="A5646" s="24" t="s">
        <v>14655</v>
      </c>
      <c r="B5646" s="24" t="s">
        <v>14656</v>
      </c>
    </row>
    <row r="5647" spans="1:2">
      <c r="A5647" s="24" t="s">
        <v>14657</v>
      </c>
      <c r="B5647" s="24" t="s">
        <v>14658</v>
      </c>
    </row>
    <row r="5648" spans="1:2">
      <c r="A5648" s="24" t="s">
        <v>14659</v>
      </c>
      <c r="B5648" s="24" t="s">
        <v>14660</v>
      </c>
    </row>
    <row r="5649" spans="1:2">
      <c r="A5649" s="24" t="s">
        <v>14661</v>
      </c>
      <c r="B5649" s="24" t="s">
        <v>14662</v>
      </c>
    </row>
    <row r="5650" spans="1:2">
      <c r="A5650" s="24" t="s">
        <v>14663</v>
      </c>
      <c r="B5650" s="24" t="s">
        <v>11312</v>
      </c>
    </row>
    <row r="5651" spans="1:2">
      <c r="A5651" s="24" t="s">
        <v>2446</v>
      </c>
      <c r="B5651" s="24" t="s">
        <v>14664</v>
      </c>
    </row>
    <row r="5652" spans="1:2">
      <c r="A5652" s="24" t="s">
        <v>14665</v>
      </c>
      <c r="B5652" s="24" t="s">
        <v>14666</v>
      </c>
    </row>
    <row r="5653" spans="1:2">
      <c r="A5653" s="24" t="s">
        <v>14667</v>
      </c>
      <c r="B5653" s="24" t="s">
        <v>14668</v>
      </c>
    </row>
    <row r="5654" spans="1:2">
      <c r="A5654" s="24" t="s">
        <v>14669</v>
      </c>
      <c r="B5654" s="24" t="s">
        <v>14670</v>
      </c>
    </row>
    <row r="5655" spans="1:2">
      <c r="A5655" s="24" t="s">
        <v>14671</v>
      </c>
      <c r="B5655" s="24" t="s">
        <v>14672</v>
      </c>
    </row>
    <row r="5656" spans="1:2">
      <c r="A5656" s="24" t="s">
        <v>14673</v>
      </c>
      <c r="B5656" s="24" t="s">
        <v>14674</v>
      </c>
    </row>
    <row r="5657" spans="1:2">
      <c r="A5657" s="24" t="s">
        <v>2457</v>
      </c>
      <c r="B5657" s="24" t="s">
        <v>14675</v>
      </c>
    </row>
    <row r="5658" spans="1:2">
      <c r="A5658" s="24" t="s">
        <v>14676</v>
      </c>
      <c r="B5658" s="24" t="s">
        <v>14607</v>
      </c>
    </row>
    <row r="5659" spans="1:2">
      <c r="A5659" s="24" t="s">
        <v>14677</v>
      </c>
      <c r="B5659" s="24" t="s">
        <v>14678</v>
      </c>
    </row>
    <row r="5660" spans="1:2">
      <c r="A5660" s="24" t="s">
        <v>14679</v>
      </c>
      <c r="B5660" s="24" t="s">
        <v>14680</v>
      </c>
    </row>
    <row r="5661" spans="1:2">
      <c r="A5661" s="24" t="s">
        <v>14681</v>
      </c>
      <c r="B5661" s="24" t="s">
        <v>6613</v>
      </c>
    </row>
    <row r="5662" spans="1:2">
      <c r="A5662" s="24" t="s">
        <v>14682</v>
      </c>
      <c r="B5662" s="24" t="s">
        <v>8033</v>
      </c>
    </row>
    <row r="5663" spans="1:2">
      <c r="A5663" s="24" t="s">
        <v>14683</v>
      </c>
      <c r="B5663" s="24" t="s">
        <v>14595</v>
      </c>
    </row>
    <row r="5664" spans="1:2">
      <c r="A5664" s="24" t="s">
        <v>14684</v>
      </c>
      <c r="B5664" s="24" t="s">
        <v>14685</v>
      </c>
    </row>
    <row r="5665" spans="1:2">
      <c r="A5665" s="24" t="s">
        <v>14686</v>
      </c>
      <c r="B5665" s="24" t="s">
        <v>14687</v>
      </c>
    </row>
    <row r="5666" spans="1:2">
      <c r="A5666" s="24" t="s">
        <v>14688</v>
      </c>
      <c r="B5666" s="24" t="s">
        <v>14689</v>
      </c>
    </row>
    <row r="5667" spans="1:2">
      <c r="A5667" s="24" t="s">
        <v>14690</v>
      </c>
      <c r="B5667" s="24" t="s">
        <v>14631</v>
      </c>
    </row>
    <row r="5668" spans="1:2">
      <c r="A5668" s="24" t="s">
        <v>14691</v>
      </c>
      <c r="B5668" s="24" t="s">
        <v>14692</v>
      </c>
    </row>
    <row r="5669" spans="1:2">
      <c r="A5669" s="24" t="s">
        <v>14693</v>
      </c>
      <c r="B5669" s="24" t="s">
        <v>6139</v>
      </c>
    </row>
    <row r="5670" spans="1:2">
      <c r="A5670" s="24" t="s">
        <v>2495</v>
      </c>
      <c r="B5670" s="24" t="s">
        <v>14626</v>
      </c>
    </row>
    <row r="5671" spans="1:2">
      <c r="A5671" s="24" t="s">
        <v>15565</v>
      </c>
      <c r="B5671" s="24" t="s">
        <v>14694</v>
      </c>
    </row>
    <row r="5672" spans="1:2">
      <c r="A5672" s="24" t="s">
        <v>14695</v>
      </c>
      <c r="B5672" s="24" t="s">
        <v>14696</v>
      </c>
    </row>
    <row r="5673" spans="1:2">
      <c r="A5673" s="24" t="s">
        <v>14697</v>
      </c>
      <c r="B5673" s="24" t="s">
        <v>5883</v>
      </c>
    </row>
    <row r="5674" spans="1:2">
      <c r="A5674" s="24" t="s">
        <v>14698</v>
      </c>
      <c r="B5674" s="24" t="s">
        <v>14446</v>
      </c>
    </row>
    <row r="5675" spans="1:2">
      <c r="A5675" s="24" t="s">
        <v>14699</v>
      </c>
      <c r="B5675" s="24" t="s">
        <v>6596</v>
      </c>
    </row>
    <row r="5676" spans="1:2">
      <c r="A5676" s="24" t="s">
        <v>14700</v>
      </c>
      <c r="B5676" s="24" t="s">
        <v>10319</v>
      </c>
    </row>
    <row r="5677" spans="1:2">
      <c r="A5677" s="24" t="s">
        <v>14701</v>
      </c>
      <c r="B5677" s="24" t="s">
        <v>12016</v>
      </c>
    </row>
    <row r="5678" spans="1:2">
      <c r="A5678" s="24" t="s">
        <v>14702</v>
      </c>
      <c r="B5678" s="24" t="s">
        <v>14703</v>
      </c>
    </row>
    <row r="5679" spans="1:2">
      <c r="A5679" s="24" t="s">
        <v>14704</v>
      </c>
      <c r="B5679" s="24" t="s">
        <v>14705</v>
      </c>
    </row>
    <row r="5680" spans="1:2">
      <c r="A5680" s="24" t="s">
        <v>14706</v>
      </c>
      <c r="B5680" s="24" t="s">
        <v>14707</v>
      </c>
    </row>
    <row r="5681" spans="1:2">
      <c r="A5681" s="24" t="s">
        <v>14708</v>
      </c>
      <c r="B5681" s="24" t="s">
        <v>14709</v>
      </c>
    </row>
    <row r="5682" spans="1:2">
      <c r="A5682" s="24" t="s">
        <v>14710</v>
      </c>
      <c r="B5682" s="24" t="s">
        <v>13203</v>
      </c>
    </row>
    <row r="5683" spans="1:2">
      <c r="A5683" s="24" t="s">
        <v>14711</v>
      </c>
      <c r="B5683" s="24" t="s">
        <v>14712</v>
      </c>
    </row>
    <row r="5684" spans="1:2">
      <c r="A5684" s="24" t="s">
        <v>15566</v>
      </c>
      <c r="B5684" s="24" t="s">
        <v>14394</v>
      </c>
    </row>
    <row r="5685" spans="1:2">
      <c r="A5685" s="24" t="s">
        <v>14713</v>
      </c>
      <c r="B5685" s="24" t="s">
        <v>14714</v>
      </c>
    </row>
    <row r="5686" spans="1:2">
      <c r="A5686" s="24" t="s">
        <v>14715</v>
      </c>
      <c r="B5686" s="24" t="s">
        <v>14716</v>
      </c>
    </row>
    <row r="5687" spans="1:2">
      <c r="A5687" s="24" t="s">
        <v>14717</v>
      </c>
      <c r="B5687" s="24" t="s">
        <v>14718</v>
      </c>
    </row>
    <row r="5688" spans="1:2">
      <c r="A5688" s="24" t="s">
        <v>14719</v>
      </c>
      <c r="B5688" s="24" t="s">
        <v>5278</v>
      </c>
    </row>
    <row r="5689" spans="1:2">
      <c r="A5689" s="24" t="s">
        <v>14720</v>
      </c>
      <c r="B5689" s="24" t="s">
        <v>14721</v>
      </c>
    </row>
    <row r="5690" spans="1:2">
      <c r="A5690" s="24" t="s">
        <v>14722</v>
      </c>
      <c r="B5690" s="24" t="s">
        <v>14723</v>
      </c>
    </row>
    <row r="5691" spans="1:2">
      <c r="A5691" s="24" t="s">
        <v>14724</v>
      </c>
      <c r="B5691" s="24" t="s">
        <v>14725</v>
      </c>
    </row>
    <row r="5692" spans="1:2">
      <c r="A5692" s="24" t="s">
        <v>14726</v>
      </c>
      <c r="B5692" s="24" t="s">
        <v>14727</v>
      </c>
    </row>
    <row r="5693" spans="1:2">
      <c r="A5693" s="24" t="s">
        <v>14728</v>
      </c>
      <c r="B5693" s="24" t="s">
        <v>11798</v>
      </c>
    </row>
    <row r="5694" spans="1:2">
      <c r="A5694" s="24" t="s">
        <v>14729</v>
      </c>
      <c r="B5694" s="24" t="s">
        <v>5468</v>
      </c>
    </row>
    <row r="5695" spans="1:2">
      <c r="A5695" s="24" t="s">
        <v>14730</v>
      </c>
      <c r="B5695" s="24" t="s">
        <v>11381</v>
      </c>
    </row>
    <row r="5696" spans="1:2">
      <c r="A5696" s="24" t="s">
        <v>14731</v>
      </c>
      <c r="B5696" s="24" t="s">
        <v>14732</v>
      </c>
    </row>
    <row r="5697" spans="1:2">
      <c r="A5697" s="24" t="s">
        <v>14733</v>
      </c>
      <c r="B5697" s="24" t="s">
        <v>9637</v>
      </c>
    </row>
    <row r="5698" spans="1:2">
      <c r="A5698" s="24" t="s">
        <v>14734</v>
      </c>
      <c r="B5698" s="24" t="s">
        <v>14735</v>
      </c>
    </row>
    <row r="5699" spans="1:2">
      <c r="A5699" s="24" t="s">
        <v>14736</v>
      </c>
      <c r="B5699" s="24" t="s">
        <v>9388</v>
      </c>
    </row>
    <row r="5700" spans="1:2">
      <c r="A5700" s="24" t="s">
        <v>14737</v>
      </c>
      <c r="B5700" s="24" t="s">
        <v>14738</v>
      </c>
    </row>
    <row r="5701" spans="1:2">
      <c r="A5701" s="24" t="s">
        <v>14739</v>
      </c>
      <c r="B5701" s="24" t="s">
        <v>14740</v>
      </c>
    </row>
    <row r="5702" spans="1:2">
      <c r="A5702" s="24" t="s">
        <v>14741</v>
      </c>
      <c r="B5702" s="24" t="s">
        <v>10920</v>
      </c>
    </row>
    <row r="5703" spans="1:2">
      <c r="A5703" s="24" t="s">
        <v>14742</v>
      </c>
      <c r="B5703" s="24" t="s">
        <v>14743</v>
      </c>
    </row>
    <row r="5704" spans="1:2">
      <c r="A5704" s="24" t="s">
        <v>14744</v>
      </c>
      <c r="B5704" s="24" t="s">
        <v>14745</v>
      </c>
    </row>
    <row r="5705" spans="1:2">
      <c r="A5705" s="24" t="s">
        <v>14746</v>
      </c>
      <c r="B5705" s="24" t="s">
        <v>14747</v>
      </c>
    </row>
    <row r="5706" spans="1:2">
      <c r="A5706" s="24" t="s">
        <v>14748</v>
      </c>
      <c r="B5706" s="24" t="s">
        <v>14749</v>
      </c>
    </row>
    <row r="5707" spans="1:2">
      <c r="A5707" s="24" t="s">
        <v>14750</v>
      </c>
      <c r="B5707" s="24" t="s">
        <v>14751</v>
      </c>
    </row>
    <row r="5708" spans="1:2" ht="31.5">
      <c r="A5708" s="24" t="s">
        <v>14752</v>
      </c>
      <c r="B5708" s="24" t="s">
        <v>14753</v>
      </c>
    </row>
    <row r="5709" spans="1:2">
      <c r="A5709" s="24" t="s">
        <v>14754</v>
      </c>
      <c r="B5709" s="24" t="s">
        <v>11159</v>
      </c>
    </row>
    <row r="5710" spans="1:2">
      <c r="A5710" s="24" t="s">
        <v>14755</v>
      </c>
      <c r="B5710" s="24" t="s">
        <v>14756</v>
      </c>
    </row>
    <row r="5711" spans="1:2">
      <c r="A5711" s="24" t="s">
        <v>14757</v>
      </c>
      <c r="B5711" s="24" t="s">
        <v>14758</v>
      </c>
    </row>
    <row r="5712" spans="1:2">
      <c r="A5712" s="24" t="s">
        <v>14759</v>
      </c>
      <c r="B5712" s="24" t="s">
        <v>14760</v>
      </c>
    </row>
    <row r="5713" spans="1:2">
      <c r="A5713" s="24" t="s">
        <v>14761</v>
      </c>
      <c r="B5713" s="24" t="s">
        <v>14762</v>
      </c>
    </row>
    <row r="5714" spans="1:2">
      <c r="A5714" s="24" t="s">
        <v>14763</v>
      </c>
      <c r="B5714" s="24" t="s">
        <v>14764</v>
      </c>
    </row>
    <row r="5715" spans="1:2">
      <c r="A5715" s="24" t="s">
        <v>14765</v>
      </c>
      <c r="B5715" s="24" t="s">
        <v>14766</v>
      </c>
    </row>
    <row r="5716" spans="1:2">
      <c r="A5716" s="24" t="s">
        <v>14767</v>
      </c>
      <c r="B5716" s="24" t="s">
        <v>14404</v>
      </c>
    </row>
    <row r="5717" spans="1:2">
      <c r="A5717" s="24" t="s">
        <v>14768</v>
      </c>
      <c r="B5717" s="24" t="s">
        <v>14769</v>
      </c>
    </row>
    <row r="5718" spans="1:2">
      <c r="A5718" s="24" t="s">
        <v>14770</v>
      </c>
      <c r="B5718" s="24" t="s">
        <v>14771</v>
      </c>
    </row>
    <row r="5719" spans="1:2">
      <c r="A5719" s="24" t="s">
        <v>14772</v>
      </c>
      <c r="B5719" s="24" t="s">
        <v>13297</v>
      </c>
    </row>
    <row r="5720" spans="1:2">
      <c r="A5720" s="24" t="s">
        <v>14773</v>
      </c>
      <c r="B5720" s="24" t="s">
        <v>6971</v>
      </c>
    </row>
    <row r="5721" spans="1:2">
      <c r="A5721" s="24" t="s">
        <v>14774</v>
      </c>
      <c r="B5721" s="24" t="s">
        <v>10778</v>
      </c>
    </row>
    <row r="5722" spans="1:2">
      <c r="A5722" s="24" t="s">
        <v>14775</v>
      </c>
      <c r="B5722" s="24" t="s">
        <v>14776</v>
      </c>
    </row>
    <row r="5723" spans="1:2">
      <c r="A5723" s="24" t="s">
        <v>2653</v>
      </c>
      <c r="B5723" s="24" t="s">
        <v>14777</v>
      </c>
    </row>
    <row r="5724" spans="1:2">
      <c r="A5724" s="24" t="s">
        <v>14778</v>
      </c>
      <c r="B5724" s="24" t="s">
        <v>14779</v>
      </c>
    </row>
    <row r="5725" spans="1:2">
      <c r="A5725" s="24" t="s">
        <v>15567</v>
      </c>
      <c r="B5725" s="24" t="s">
        <v>14780</v>
      </c>
    </row>
    <row r="5726" spans="1:2">
      <c r="A5726" s="24" t="s">
        <v>14781</v>
      </c>
      <c r="B5726" s="24" t="s">
        <v>6784</v>
      </c>
    </row>
    <row r="5727" spans="1:2">
      <c r="A5727" s="24" t="s">
        <v>14782</v>
      </c>
      <c r="B5727" s="24" t="s">
        <v>7246</v>
      </c>
    </row>
    <row r="5728" spans="1:2">
      <c r="A5728" s="24" t="s">
        <v>14783</v>
      </c>
      <c r="B5728" s="24" t="s">
        <v>14784</v>
      </c>
    </row>
    <row r="5729" spans="1:2">
      <c r="A5729" s="24" t="s">
        <v>2682</v>
      </c>
      <c r="B5729" s="24" t="s">
        <v>14785</v>
      </c>
    </row>
    <row r="5730" spans="1:2">
      <c r="A5730" s="24" t="s">
        <v>14786</v>
      </c>
      <c r="B5730" s="24" t="s">
        <v>14787</v>
      </c>
    </row>
    <row r="5731" spans="1:2">
      <c r="A5731" s="24" t="s">
        <v>14788</v>
      </c>
      <c r="B5731" s="24" t="s">
        <v>14789</v>
      </c>
    </row>
    <row r="5732" spans="1:2">
      <c r="A5732" s="24" t="s">
        <v>14790</v>
      </c>
      <c r="B5732" s="24" t="s">
        <v>14791</v>
      </c>
    </row>
    <row r="5733" spans="1:2">
      <c r="A5733" s="24" t="s">
        <v>14792</v>
      </c>
      <c r="B5733" s="24" t="s">
        <v>14793</v>
      </c>
    </row>
    <row r="5734" spans="1:2">
      <c r="A5734" s="24" t="s">
        <v>14794</v>
      </c>
      <c r="B5734" s="24" t="s">
        <v>14795</v>
      </c>
    </row>
    <row r="5735" spans="1:2">
      <c r="A5735" s="24" t="s">
        <v>14796</v>
      </c>
      <c r="B5735" s="24" t="s">
        <v>5245</v>
      </c>
    </row>
    <row r="5736" spans="1:2">
      <c r="A5736" s="24" t="s">
        <v>14797</v>
      </c>
      <c r="B5736" s="24" t="s">
        <v>14798</v>
      </c>
    </row>
    <row r="5737" spans="1:2">
      <c r="A5737" s="24" t="s">
        <v>14799</v>
      </c>
      <c r="B5737" s="24" t="s">
        <v>14800</v>
      </c>
    </row>
    <row r="5738" spans="1:2">
      <c r="A5738" s="24" t="s">
        <v>14801</v>
      </c>
      <c r="B5738" s="24" t="s">
        <v>14802</v>
      </c>
    </row>
    <row r="5739" spans="1:2">
      <c r="A5739" s="24" t="s">
        <v>14803</v>
      </c>
      <c r="B5739" s="24" t="s">
        <v>14804</v>
      </c>
    </row>
    <row r="5740" spans="1:2">
      <c r="A5740" s="24" t="s">
        <v>14805</v>
      </c>
      <c r="B5740" s="24" t="s">
        <v>14806</v>
      </c>
    </row>
    <row r="5741" spans="1:2">
      <c r="A5741" s="24" t="s">
        <v>14807</v>
      </c>
      <c r="B5741" s="24" t="s">
        <v>14808</v>
      </c>
    </row>
    <row r="5742" spans="1:2">
      <c r="A5742" s="24" t="s">
        <v>14809</v>
      </c>
      <c r="B5742" s="24" t="s">
        <v>14808</v>
      </c>
    </row>
    <row r="5743" spans="1:2">
      <c r="A5743" s="24" t="s">
        <v>14810</v>
      </c>
      <c r="B5743" s="24" t="s">
        <v>14811</v>
      </c>
    </row>
    <row r="5744" spans="1:2">
      <c r="A5744" s="24" t="s">
        <v>14812</v>
      </c>
      <c r="B5744" s="24" t="s">
        <v>8370</v>
      </c>
    </row>
    <row r="5745" spans="1:2">
      <c r="A5745" s="24" t="s">
        <v>14813</v>
      </c>
      <c r="B5745" s="24" t="s">
        <v>14814</v>
      </c>
    </row>
    <row r="5746" spans="1:2">
      <c r="A5746" s="24" t="s">
        <v>14815</v>
      </c>
      <c r="B5746" s="24" t="s">
        <v>12677</v>
      </c>
    </row>
    <row r="5747" spans="1:2">
      <c r="A5747" s="24" t="s">
        <v>14816</v>
      </c>
      <c r="B5747" s="24" t="s">
        <v>14817</v>
      </c>
    </row>
    <row r="5748" spans="1:2">
      <c r="A5748" s="24" t="s">
        <v>14818</v>
      </c>
      <c r="B5748" s="24" t="s">
        <v>7190</v>
      </c>
    </row>
    <row r="5749" spans="1:2">
      <c r="A5749" s="24" t="s">
        <v>14819</v>
      </c>
      <c r="B5749" s="24" t="s">
        <v>14820</v>
      </c>
    </row>
    <row r="5750" spans="1:2">
      <c r="A5750" s="24" t="s">
        <v>14821</v>
      </c>
      <c r="B5750" s="24" t="s">
        <v>5045</v>
      </c>
    </row>
    <row r="5751" spans="1:2">
      <c r="A5751" s="24" t="s">
        <v>2789</v>
      </c>
      <c r="B5751" s="24" t="s">
        <v>14822</v>
      </c>
    </row>
    <row r="5752" spans="1:2">
      <c r="A5752" s="24" t="s">
        <v>14823</v>
      </c>
      <c r="B5752" s="24" t="s">
        <v>14824</v>
      </c>
    </row>
    <row r="5753" spans="1:2">
      <c r="A5753" s="24" t="s">
        <v>14825</v>
      </c>
      <c r="B5753" s="24" t="s">
        <v>14826</v>
      </c>
    </row>
    <row r="5754" spans="1:2">
      <c r="A5754" s="24" t="s">
        <v>14827</v>
      </c>
      <c r="B5754" s="24" t="s">
        <v>14828</v>
      </c>
    </row>
    <row r="5755" spans="1:2">
      <c r="A5755" s="24" t="s">
        <v>14829</v>
      </c>
      <c r="B5755" s="24" t="s">
        <v>14830</v>
      </c>
    </row>
    <row r="5756" spans="1:2">
      <c r="A5756" s="24" t="s">
        <v>14831</v>
      </c>
      <c r="B5756" s="24" t="s">
        <v>14832</v>
      </c>
    </row>
    <row r="5757" spans="1:2">
      <c r="A5757" s="24" t="s">
        <v>14833</v>
      </c>
      <c r="B5757" s="24" t="s">
        <v>7516</v>
      </c>
    </row>
    <row r="5758" spans="1:2">
      <c r="A5758" s="24" t="s">
        <v>14834</v>
      </c>
      <c r="B5758" s="24" t="s">
        <v>7876</v>
      </c>
    </row>
    <row r="5759" spans="1:2">
      <c r="A5759" s="24" t="s">
        <v>14835</v>
      </c>
      <c r="B5759" s="24" t="s">
        <v>14836</v>
      </c>
    </row>
    <row r="5760" spans="1:2">
      <c r="A5760" s="24" t="s">
        <v>14837</v>
      </c>
      <c r="B5760" s="24" t="s">
        <v>12716</v>
      </c>
    </row>
    <row r="5761" spans="1:2">
      <c r="A5761" s="24" t="s">
        <v>14838</v>
      </c>
      <c r="B5761" s="24" t="s">
        <v>14839</v>
      </c>
    </row>
    <row r="5762" spans="1:2">
      <c r="A5762" s="24" t="s">
        <v>14840</v>
      </c>
      <c r="B5762" s="24" t="s">
        <v>14841</v>
      </c>
    </row>
    <row r="5763" spans="1:2">
      <c r="A5763" s="24" t="s">
        <v>14842</v>
      </c>
      <c r="B5763" s="24" t="s">
        <v>11612</v>
      </c>
    </row>
    <row r="5764" spans="1:2">
      <c r="A5764" s="24" t="s">
        <v>14843</v>
      </c>
      <c r="B5764" s="24" t="s">
        <v>14844</v>
      </c>
    </row>
    <row r="5765" spans="1:2">
      <c r="A5765" s="24" t="s">
        <v>14845</v>
      </c>
      <c r="B5765" s="24" t="s">
        <v>14846</v>
      </c>
    </row>
    <row r="5766" spans="1:2">
      <c r="A5766" s="24" t="s">
        <v>14847</v>
      </c>
      <c r="B5766" s="24" t="s">
        <v>14848</v>
      </c>
    </row>
    <row r="5767" spans="1:2">
      <c r="A5767" s="24" t="s">
        <v>14849</v>
      </c>
      <c r="B5767" s="24" t="s">
        <v>14850</v>
      </c>
    </row>
    <row r="5768" spans="1:2">
      <c r="A5768" s="24" t="s">
        <v>14851</v>
      </c>
      <c r="B5768" s="24" t="s">
        <v>14852</v>
      </c>
    </row>
    <row r="5769" spans="1:2">
      <c r="A5769" s="24" t="s">
        <v>14853</v>
      </c>
      <c r="B5769" s="24" t="s">
        <v>14854</v>
      </c>
    </row>
    <row r="5770" spans="1:2">
      <c r="A5770" s="24" t="s">
        <v>14855</v>
      </c>
      <c r="B5770" s="24" t="s">
        <v>14856</v>
      </c>
    </row>
    <row r="5771" spans="1:2">
      <c r="A5771" s="24" t="s">
        <v>14857</v>
      </c>
      <c r="B5771" s="24" t="s">
        <v>14858</v>
      </c>
    </row>
    <row r="5772" spans="1:2">
      <c r="A5772" s="24" t="s">
        <v>14859</v>
      </c>
      <c r="B5772" s="24" t="s">
        <v>14860</v>
      </c>
    </row>
    <row r="5773" spans="1:2">
      <c r="A5773" s="24" t="s">
        <v>14861</v>
      </c>
      <c r="B5773" s="24" t="s">
        <v>13146</v>
      </c>
    </row>
    <row r="5774" spans="1:2">
      <c r="A5774" s="24" t="s">
        <v>14862</v>
      </c>
      <c r="B5774" s="24" t="s">
        <v>14863</v>
      </c>
    </row>
    <row r="5775" spans="1:2">
      <c r="A5775" s="24" t="s">
        <v>14864</v>
      </c>
      <c r="B5775" s="24" t="s">
        <v>7566</v>
      </c>
    </row>
    <row r="5776" spans="1:2">
      <c r="A5776" s="24" t="s">
        <v>14865</v>
      </c>
      <c r="B5776" s="24" t="s">
        <v>14866</v>
      </c>
    </row>
    <row r="5777" spans="1:2">
      <c r="A5777" s="24" t="s">
        <v>14867</v>
      </c>
      <c r="B5777" s="24" t="s">
        <v>5710</v>
      </c>
    </row>
    <row r="5778" spans="1:2">
      <c r="A5778" s="24" t="s">
        <v>14868</v>
      </c>
      <c r="B5778" s="24" t="s">
        <v>14869</v>
      </c>
    </row>
    <row r="5779" spans="1:2">
      <c r="A5779" s="24" t="s">
        <v>14870</v>
      </c>
      <c r="B5779" s="24" t="s">
        <v>14871</v>
      </c>
    </row>
    <row r="5780" spans="1:2">
      <c r="A5780" s="24" t="s">
        <v>14872</v>
      </c>
      <c r="B5780" s="24" t="s">
        <v>12354</v>
      </c>
    </row>
    <row r="5781" spans="1:2">
      <c r="A5781" s="24" t="s">
        <v>14873</v>
      </c>
      <c r="B5781" s="24" t="s">
        <v>14874</v>
      </c>
    </row>
    <row r="5782" spans="1:2">
      <c r="A5782" s="24" t="s">
        <v>14875</v>
      </c>
      <c r="B5782" s="24" t="s">
        <v>14876</v>
      </c>
    </row>
    <row r="5783" spans="1:2">
      <c r="A5783" s="24" t="s">
        <v>14877</v>
      </c>
      <c r="B5783" s="24" t="s">
        <v>14878</v>
      </c>
    </row>
    <row r="5784" spans="1:2">
      <c r="A5784" s="24" t="s">
        <v>14879</v>
      </c>
      <c r="B5784" s="24" t="s">
        <v>14169</v>
      </c>
    </row>
    <row r="5785" spans="1:2">
      <c r="A5785" s="24" t="s">
        <v>14880</v>
      </c>
      <c r="B5785" s="24" t="s">
        <v>14221</v>
      </c>
    </row>
    <row r="5786" spans="1:2">
      <c r="A5786" s="24" t="s">
        <v>14881</v>
      </c>
      <c r="B5786" s="24" t="s">
        <v>9088</v>
      </c>
    </row>
    <row r="5787" spans="1:2">
      <c r="A5787" s="24" t="s">
        <v>14882</v>
      </c>
      <c r="B5787" s="24" t="s">
        <v>14179</v>
      </c>
    </row>
    <row r="5788" spans="1:2">
      <c r="A5788" s="24" t="s">
        <v>14883</v>
      </c>
      <c r="B5788" s="24" t="s">
        <v>14884</v>
      </c>
    </row>
    <row r="5789" spans="1:2">
      <c r="A5789" s="24" t="s">
        <v>14885</v>
      </c>
      <c r="B5789" s="24" t="s">
        <v>14886</v>
      </c>
    </row>
    <row r="5790" spans="1:2">
      <c r="A5790" s="24" t="s">
        <v>14887</v>
      </c>
      <c r="B5790" s="24" t="s">
        <v>14888</v>
      </c>
    </row>
    <row r="5791" spans="1:2">
      <c r="A5791" s="24" t="s">
        <v>14889</v>
      </c>
      <c r="B5791" s="24" t="s">
        <v>14890</v>
      </c>
    </row>
    <row r="5792" spans="1:2">
      <c r="A5792" s="24" t="s">
        <v>14891</v>
      </c>
      <c r="B5792" s="24" t="s">
        <v>7653</v>
      </c>
    </row>
    <row r="5793" spans="1:2">
      <c r="A5793" s="24" t="s">
        <v>2903</v>
      </c>
      <c r="B5793" s="24" t="s">
        <v>14892</v>
      </c>
    </row>
    <row r="5794" spans="1:2">
      <c r="A5794" s="24" t="s">
        <v>14893</v>
      </c>
      <c r="B5794" s="24" t="s">
        <v>14894</v>
      </c>
    </row>
    <row r="5795" spans="1:2">
      <c r="A5795" s="24" t="s">
        <v>14895</v>
      </c>
      <c r="B5795" s="24" t="s">
        <v>14896</v>
      </c>
    </row>
    <row r="5796" spans="1:2">
      <c r="A5796" s="24" t="s">
        <v>14897</v>
      </c>
      <c r="B5796" s="24" t="s">
        <v>14898</v>
      </c>
    </row>
    <row r="5797" spans="1:2">
      <c r="A5797" s="24" t="s">
        <v>14899</v>
      </c>
      <c r="B5797" s="24" t="s">
        <v>12157</v>
      </c>
    </row>
    <row r="5798" spans="1:2">
      <c r="A5798" s="24" t="s">
        <v>14900</v>
      </c>
      <c r="B5798" s="24" t="s">
        <v>14901</v>
      </c>
    </row>
    <row r="5799" spans="1:2">
      <c r="A5799" s="24" t="s">
        <v>14902</v>
      </c>
      <c r="B5799" s="24" t="s">
        <v>5365</v>
      </c>
    </row>
    <row r="5800" spans="1:2">
      <c r="A5800" s="24" t="s">
        <v>14903</v>
      </c>
      <c r="B5800" s="24" t="s">
        <v>13914</v>
      </c>
    </row>
    <row r="5801" spans="1:2">
      <c r="A5801" s="24" t="s">
        <v>2911</v>
      </c>
      <c r="B5801" s="24" t="s">
        <v>14904</v>
      </c>
    </row>
    <row r="5802" spans="1:2">
      <c r="A5802" s="24" t="s">
        <v>14905</v>
      </c>
      <c r="B5802" s="24" t="s">
        <v>14906</v>
      </c>
    </row>
    <row r="5803" spans="1:2">
      <c r="A5803" s="24" t="s">
        <v>14907</v>
      </c>
      <c r="B5803" s="24" t="s">
        <v>10730</v>
      </c>
    </row>
    <row r="5804" spans="1:2">
      <c r="A5804" s="24" t="s">
        <v>14908</v>
      </c>
      <c r="B5804" s="24" t="s">
        <v>14909</v>
      </c>
    </row>
    <row r="5805" spans="1:2">
      <c r="A5805" s="24" t="s">
        <v>14910</v>
      </c>
      <c r="B5805" s="24" t="s">
        <v>5396</v>
      </c>
    </row>
    <row r="5806" spans="1:2">
      <c r="A5806" s="24" t="s">
        <v>14911</v>
      </c>
      <c r="B5806" s="24" t="s">
        <v>14912</v>
      </c>
    </row>
    <row r="5807" spans="1:2">
      <c r="A5807" s="24" t="s">
        <v>14913</v>
      </c>
      <c r="B5807" s="24" t="s">
        <v>14175</v>
      </c>
    </row>
    <row r="5808" spans="1:2">
      <c r="A5808" s="24" t="s">
        <v>14914</v>
      </c>
      <c r="B5808" s="24" t="s">
        <v>13531</v>
      </c>
    </row>
    <row r="5809" spans="1:2">
      <c r="A5809" s="24" t="s">
        <v>14915</v>
      </c>
      <c r="B5809" s="24" t="s">
        <v>14916</v>
      </c>
    </row>
    <row r="5810" spans="1:2">
      <c r="A5810" s="24" t="s">
        <v>14917</v>
      </c>
      <c r="B5810" s="24" t="s">
        <v>14918</v>
      </c>
    </row>
    <row r="5811" spans="1:2">
      <c r="A5811" s="24" t="s">
        <v>14919</v>
      </c>
      <c r="B5811" s="24" t="s">
        <v>14920</v>
      </c>
    </row>
    <row r="5812" spans="1:2">
      <c r="A5812" s="24" t="s">
        <v>14921</v>
      </c>
      <c r="B5812" s="24" t="s">
        <v>14922</v>
      </c>
    </row>
    <row r="5813" spans="1:2">
      <c r="A5813" s="24" t="s">
        <v>14923</v>
      </c>
      <c r="B5813" s="24" t="s">
        <v>14079</v>
      </c>
    </row>
    <row r="5814" spans="1:2">
      <c r="A5814" s="24" t="s">
        <v>14924</v>
      </c>
      <c r="B5814" s="24" t="s">
        <v>14925</v>
      </c>
    </row>
    <row r="5815" spans="1:2">
      <c r="A5815" s="24" t="s">
        <v>14926</v>
      </c>
      <c r="B5815" s="24" t="s">
        <v>14927</v>
      </c>
    </row>
    <row r="5816" spans="1:2">
      <c r="A5816" s="24" t="s">
        <v>14928</v>
      </c>
      <c r="B5816" s="24" t="s">
        <v>10770</v>
      </c>
    </row>
    <row r="5817" spans="1:2">
      <c r="A5817" s="24" t="s">
        <v>14929</v>
      </c>
      <c r="B5817" s="24" t="s">
        <v>11907</v>
      </c>
    </row>
    <row r="5818" spans="1:2">
      <c r="A5818" s="24" t="s">
        <v>14930</v>
      </c>
      <c r="B5818" s="24" t="s">
        <v>14181</v>
      </c>
    </row>
    <row r="5819" spans="1:2">
      <c r="A5819" s="24" t="s">
        <v>14931</v>
      </c>
      <c r="B5819" s="24" t="s">
        <v>14932</v>
      </c>
    </row>
    <row r="5820" spans="1:2">
      <c r="A5820" s="24" t="s">
        <v>14933</v>
      </c>
      <c r="B5820" s="24" t="s">
        <v>14934</v>
      </c>
    </row>
    <row r="5821" spans="1:2">
      <c r="A5821" s="24" t="s">
        <v>15568</v>
      </c>
      <c r="B5821" s="24" t="s">
        <v>14935</v>
      </c>
    </row>
    <row r="5822" spans="1:2">
      <c r="A5822" s="24" t="s">
        <v>14936</v>
      </c>
      <c r="B5822" s="24" t="s">
        <v>13531</v>
      </c>
    </row>
    <row r="5823" spans="1:2">
      <c r="A5823" s="24" t="s">
        <v>14937</v>
      </c>
      <c r="B5823" s="24" t="s">
        <v>14938</v>
      </c>
    </row>
    <row r="5824" spans="1:2">
      <c r="A5824" s="24" t="s">
        <v>14939</v>
      </c>
      <c r="B5824" s="24" t="s">
        <v>14573</v>
      </c>
    </row>
    <row r="5825" spans="1:2">
      <c r="A5825" s="24" t="s">
        <v>14940</v>
      </c>
      <c r="B5825" s="24" t="s">
        <v>14941</v>
      </c>
    </row>
    <row r="5826" spans="1:2">
      <c r="A5826" s="24" t="s">
        <v>14942</v>
      </c>
      <c r="B5826" s="24" t="s">
        <v>14943</v>
      </c>
    </row>
    <row r="5827" spans="1:2">
      <c r="A5827" s="24" t="s">
        <v>14944</v>
      </c>
      <c r="B5827" s="24" t="s">
        <v>14945</v>
      </c>
    </row>
    <row r="5828" spans="1:2">
      <c r="A5828" s="24" t="s">
        <v>14946</v>
      </c>
      <c r="B5828" s="24" t="s">
        <v>14945</v>
      </c>
    </row>
    <row r="5829" spans="1:2">
      <c r="A5829" s="24" t="s">
        <v>14947</v>
      </c>
      <c r="B5829" s="24" t="s">
        <v>14948</v>
      </c>
    </row>
    <row r="5830" spans="1:2">
      <c r="A5830" s="24" t="s">
        <v>14949</v>
      </c>
      <c r="B5830" s="24" t="s">
        <v>4807</v>
      </c>
    </row>
    <row r="5831" spans="1:2">
      <c r="A5831" s="24" t="s">
        <v>14950</v>
      </c>
      <c r="B5831" s="24" t="s">
        <v>5851</v>
      </c>
    </row>
    <row r="5832" spans="1:2">
      <c r="A5832" s="24" t="s">
        <v>14951</v>
      </c>
      <c r="B5832" s="24" t="s">
        <v>10770</v>
      </c>
    </row>
    <row r="5833" spans="1:2">
      <c r="A5833" s="24" t="s">
        <v>14952</v>
      </c>
      <c r="B5833" s="24" t="s">
        <v>14953</v>
      </c>
    </row>
    <row r="5834" spans="1:2">
      <c r="A5834" s="24" t="s">
        <v>14954</v>
      </c>
      <c r="B5834" s="24" t="s">
        <v>14955</v>
      </c>
    </row>
    <row r="5835" spans="1:2">
      <c r="A5835" s="24" t="s">
        <v>14956</v>
      </c>
      <c r="B5835" s="24" t="s">
        <v>14957</v>
      </c>
    </row>
    <row r="5836" spans="1:2">
      <c r="A5836" s="24" t="s">
        <v>14958</v>
      </c>
      <c r="B5836" s="24" t="s">
        <v>14959</v>
      </c>
    </row>
    <row r="5837" spans="1:2">
      <c r="A5837" s="24" t="s">
        <v>14960</v>
      </c>
      <c r="B5837" s="24" t="s">
        <v>14961</v>
      </c>
    </row>
    <row r="5838" spans="1:2">
      <c r="A5838" s="24" t="s">
        <v>14962</v>
      </c>
      <c r="B5838" s="24" t="s">
        <v>14963</v>
      </c>
    </row>
    <row r="5839" spans="1:2">
      <c r="A5839" s="24" t="s">
        <v>14964</v>
      </c>
      <c r="B5839" s="24" t="s">
        <v>14965</v>
      </c>
    </row>
    <row r="5840" spans="1:2">
      <c r="A5840" s="24" t="s">
        <v>3001</v>
      </c>
      <c r="B5840" s="24" t="s">
        <v>14966</v>
      </c>
    </row>
    <row r="5841" spans="1:2">
      <c r="A5841" s="24" t="s">
        <v>14967</v>
      </c>
      <c r="B5841" s="24" t="s">
        <v>14968</v>
      </c>
    </row>
    <row r="5842" spans="1:2">
      <c r="A5842" s="24" t="s">
        <v>14969</v>
      </c>
      <c r="B5842" s="24" t="s">
        <v>14970</v>
      </c>
    </row>
    <row r="5843" spans="1:2">
      <c r="A5843" s="24" t="s">
        <v>14971</v>
      </c>
      <c r="B5843" s="24" t="s">
        <v>14972</v>
      </c>
    </row>
    <row r="5844" spans="1:2">
      <c r="A5844" s="24" t="s">
        <v>14973</v>
      </c>
      <c r="B5844" s="24" t="s">
        <v>14974</v>
      </c>
    </row>
    <row r="5845" spans="1:2">
      <c r="A5845" s="24" t="s">
        <v>14975</v>
      </c>
      <c r="B5845" s="24" t="s">
        <v>14976</v>
      </c>
    </row>
    <row r="5846" spans="1:2">
      <c r="A5846" s="24" t="s">
        <v>14977</v>
      </c>
      <c r="B5846" s="24" t="s">
        <v>14978</v>
      </c>
    </row>
    <row r="5847" spans="1:2">
      <c r="A5847" s="24" t="s">
        <v>14979</v>
      </c>
      <c r="B5847" s="24" t="s">
        <v>14980</v>
      </c>
    </row>
    <row r="5848" spans="1:2">
      <c r="A5848" s="24" t="s">
        <v>14981</v>
      </c>
      <c r="B5848" s="24" t="s">
        <v>14079</v>
      </c>
    </row>
    <row r="5849" spans="1:2">
      <c r="A5849" s="24" t="s">
        <v>14982</v>
      </c>
      <c r="B5849" s="24" t="s">
        <v>14983</v>
      </c>
    </row>
    <row r="5850" spans="1:2">
      <c r="A5850" s="24" t="s">
        <v>14984</v>
      </c>
      <c r="B5850" s="24" t="s">
        <v>14985</v>
      </c>
    </row>
    <row r="5851" spans="1:2">
      <c r="A5851" s="24" t="s">
        <v>14986</v>
      </c>
      <c r="B5851" s="24" t="s">
        <v>14987</v>
      </c>
    </row>
    <row r="5852" spans="1:2">
      <c r="A5852" s="24" t="s">
        <v>14988</v>
      </c>
      <c r="B5852" s="24" t="s">
        <v>8158</v>
      </c>
    </row>
    <row r="5853" spans="1:2">
      <c r="A5853" s="24" t="s">
        <v>14989</v>
      </c>
      <c r="B5853" s="24" t="s">
        <v>14990</v>
      </c>
    </row>
    <row r="5854" spans="1:2">
      <c r="A5854" s="24" t="s">
        <v>14991</v>
      </c>
      <c r="B5854" s="24" t="s">
        <v>14990</v>
      </c>
    </row>
    <row r="5855" spans="1:2">
      <c r="A5855" s="24" t="s">
        <v>14992</v>
      </c>
      <c r="B5855" s="24" t="s">
        <v>14993</v>
      </c>
    </row>
    <row r="5856" spans="1:2">
      <c r="A5856" s="24" t="s">
        <v>14994</v>
      </c>
      <c r="B5856" s="24" t="s">
        <v>14995</v>
      </c>
    </row>
    <row r="5857" spans="1:2">
      <c r="A5857" s="24" t="s">
        <v>14996</v>
      </c>
      <c r="B5857" s="24" t="s">
        <v>14997</v>
      </c>
    </row>
    <row r="5858" spans="1:2">
      <c r="A5858" s="24" t="s">
        <v>14998</v>
      </c>
      <c r="B5858" s="24" t="s">
        <v>14999</v>
      </c>
    </row>
    <row r="5859" spans="1:2">
      <c r="A5859" s="24" t="s">
        <v>15000</v>
      </c>
      <c r="B5859" s="24" t="s">
        <v>15001</v>
      </c>
    </row>
    <row r="5860" spans="1:2">
      <c r="A5860" s="24" t="s">
        <v>15002</v>
      </c>
      <c r="B5860" s="24" t="s">
        <v>15003</v>
      </c>
    </row>
    <row r="5861" spans="1:2">
      <c r="A5861" s="24" t="s">
        <v>15004</v>
      </c>
      <c r="B5861" s="24" t="s">
        <v>15005</v>
      </c>
    </row>
    <row r="5862" spans="1:2">
      <c r="A5862" s="24" t="s">
        <v>15006</v>
      </c>
      <c r="B5862" s="24" t="s">
        <v>15007</v>
      </c>
    </row>
    <row r="5863" spans="1:2">
      <c r="A5863" s="24" t="s">
        <v>15008</v>
      </c>
      <c r="B5863" s="24" t="s">
        <v>4723</v>
      </c>
    </row>
    <row r="5864" spans="1:2">
      <c r="A5864" s="24" t="s">
        <v>15009</v>
      </c>
      <c r="B5864" s="24" t="s">
        <v>15010</v>
      </c>
    </row>
    <row r="5865" spans="1:2">
      <c r="A5865" s="24" t="s">
        <v>15569</v>
      </c>
      <c r="B5865" s="24" t="s">
        <v>14380</v>
      </c>
    </row>
    <row r="5866" spans="1:2">
      <c r="A5866" s="24" t="s">
        <v>15011</v>
      </c>
      <c r="B5866" s="24" t="s">
        <v>9392</v>
      </c>
    </row>
    <row r="5867" spans="1:2">
      <c r="A5867" s="24" t="s">
        <v>15012</v>
      </c>
      <c r="B5867" s="24" t="s">
        <v>9392</v>
      </c>
    </row>
    <row r="5868" spans="1:2" ht="31.5">
      <c r="A5868" s="24" t="s">
        <v>15013</v>
      </c>
      <c r="B5868" s="24" t="s">
        <v>15014</v>
      </c>
    </row>
    <row r="5869" spans="1:2">
      <c r="A5869" s="24" t="s">
        <v>15015</v>
      </c>
      <c r="B5869" s="24" t="s">
        <v>15016</v>
      </c>
    </row>
    <row r="5870" spans="1:2">
      <c r="A5870" s="24" t="s">
        <v>15570</v>
      </c>
      <c r="B5870" s="24" t="s">
        <v>15017</v>
      </c>
    </row>
    <row r="5871" spans="1:2">
      <c r="A5871" s="24" t="s">
        <v>15571</v>
      </c>
      <c r="B5871" s="24" t="s">
        <v>15017</v>
      </c>
    </row>
    <row r="5872" spans="1:2">
      <c r="A5872" s="24" t="s">
        <v>15018</v>
      </c>
      <c r="B5872" s="24" t="s">
        <v>4410</v>
      </c>
    </row>
    <row r="5873" spans="1:2">
      <c r="A5873" s="24" t="s">
        <v>15019</v>
      </c>
      <c r="B5873" s="24" t="s">
        <v>11779</v>
      </c>
    </row>
    <row r="5874" spans="1:2">
      <c r="A5874" s="24" t="s">
        <v>15020</v>
      </c>
      <c r="B5874" s="24" t="s">
        <v>15021</v>
      </c>
    </row>
    <row r="5875" spans="1:2">
      <c r="A5875" s="24" t="s">
        <v>15022</v>
      </c>
      <c r="B5875" s="24" t="s">
        <v>14793</v>
      </c>
    </row>
    <row r="5876" spans="1:2">
      <c r="A5876" s="24" t="s">
        <v>15023</v>
      </c>
      <c r="B5876" s="24" t="s">
        <v>15024</v>
      </c>
    </row>
    <row r="5877" spans="1:2">
      <c r="A5877" s="24" t="s">
        <v>15025</v>
      </c>
      <c r="B5877" s="24" t="s">
        <v>6396</v>
      </c>
    </row>
    <row r="5878" spans="1:2">
      <c r="A5878" s="24" t="s">
        <v>15026</v>
      </c>
      <c r="B5878" s="24" t="s">
        <v>15027</v>
      </c>
    </row>
    <row r="5879" spans="1:2">
      <c r="A5879" s="24" t="s">
        <v>15028</v>
      </c>
      <c r="B5879" s="24" t="s">
        <v>11035</v>
      </c>
    </row>
    <row r="5880" spans="1:2">
      <c r="A5880" s="24" t="s">
        <v>15029</v>
      </c>
      <c r="B5880" s="24" t="s">
        <v>15030</v>
      </c>
    </row>
    <row r="5881" spans="1:2">
      <c r="A5881" s="24" t="s">
        <v>15031</v>
      </c>
      <c r="B5881" s="24" t="s">
        <v>10456</v>
      </c>
    </row>
    <row r="5882" spans="1:2">
      <c r="A5882" s="24" t="s">
        <v>3114</v>
      </c>
      <c r="B5882" s="24" t="s">
        <v>11008</v>
      </c>
    </row>
    <row r="5883" spans="1:2">
      <c r="A5883" s="24" t="s">
        <v>15032</v>
      </c>
      <c r="B5883" s="24" t="s">
        <v>15033</v>
      </c>
    </row>
    <row r="5884" spans="1:2">
      <c r="A5884" s="24" t="s">
        <v>15034</v>
      </c>
      <c r="B5884" s="24" t="s">
        <v>11824</v>
      </c>
    </row>
    <row r="5885" spans="1:2">
      <c r="A5885" s="24" t="s">
        <v>15035</v>
      </c>
      <c r="B5885" s="24" t="s">
        <v>15036</v>
      </c>
    </row>
    <row r="5886" spans="1:2">
      <c r="A5886" s="24" t="s">
        <v>15037</v>
      </c>
      <c r="B5886" s="24" t="s">
        <v>9009</v>
      </c>
    </row>
    <row r="5887" spans="1:2">
      <c r="A5887" s="24" t="s">
        <v>15038</v>
      </c>
      <c r="B5887" s="24" t="s">
        <v>15039</v>
      </c>
    </row>
    <row r="5888" spans="1:2">
      <c r="A5888" s="24" t="s">
        <v>15040</v>
      </c>
      <c r="B5888" s="24" t="s">
        <v>5795</v>
      </c>
    </row>
    <row r="5889" spans="1:2">
      <c r="A5889" s="24" t="s">
        <v>15041</v>
      </c>
      <c r="B5889" s="24" t="s">
        <v>5489</v>
      </c>
    </row>
    <row r="5890" spans="1:2">
      <c r="A5890" s="24" t="s">
        <v>15042</v>
      </c>
      <c r="B5890" s="24" t="s">
        <v>15043</v>
      </c>
    </row>
    <row r="5891" spans="1:2">
      <c r="A5891" s="24" t="s">
        <v>15044</v>
      </c>
      <c r="B5891" s="24" t="s">
        <v>14522</v>
      </c>
    </row>
    <row r="5892" spans="1:2">
      <c r="A5892" s="24" t="s">
        <v>3131</v>
      </c>
      <c r="B5892" s="24" t="s">
        <v>9868</v>
      </c>
    </row>
    <row r="5893" spans="1:2">
      <c r="A5893" s="24" t="s">
        <v>15045</v>
      </c>
      <c r="B5893" s="24" t="s">
        <v>5961</v>
      </c>
    </row>
    <row r="5894" spans="1:2">
      <c r="A5894" s="24" t="s">
        <v>15046</v>
      </c>
      <c r="B5894" s="24" t="s">
        <v>15047</v>
      </c>
    </row>
    <row r="5895" spans="1:2">
      <c r="A5895" s="24" t="s">
        <v>15048</v>
      </c>
      <c r="B5895" s="24" t="s">
        <v>4453</v>
      </c>
    </row>
    <row r="5896" spans="1:2">
      <c r="A5896" s="24" t="s">
        <v>15049</v>
      </c>
      <c r="B5896" s="24" t="s">
        <v>15050</v>
      </c>
    </row>
    <row r="5897" spans="1:2">
      <c r="A5897" s="24" t="s">
        <v>15051</v>
      </c>
      <c r="B5897" s="24" t="s">
        <v>15052</v>
      </c>
    </row>
    <row r="5898" spans="1:2">
      <c r="A5898" s="24" t="s">
        <v>15053</v>
      </c>
      <c r="B5898" s="24" t="s">
        <v>15054</v>
      </c>
    </row>
    <row r="5899" spans="1:2" ht="31.5">
      <c r="A5899" s="24" t="s">
        <v>15055</v>
      </c>
      <c r="B5899" s="24" t="s">
        <v>15056</v>
      </c>
    </row>
    <row r="5900" spans="1:2">
      <c r="A5900" s="24" t="s">
        <v>15057</v>
      </c>
      <c r="B5900" s="24" t="s">
        <v>15058</v>
      </c>
    </row>
    <row r="5901" spans="1:2">
      <c r="A5901" s="24" t="s">
        <v>15059</v>
      </c>
      <c r="B5901" s="24" t="s">
        <v>4414</v>
      </c>
    </row>
    <row r="5902" spans="1:2">
      <c r="A5902" s="24" t="s">
        <v>15060</v>
      </c>
      <c r="B5902" s="24" t="s">
        <v>15061</v>
      </c>
    </row>
    <row r="5903" spans="1:2">
      <c r="A5903" s="24" t="s">
        <v>15062</v>
      </c>
      <c r="B5903" s="24" t="s">
        <v>15063</v>
      </c>
    </row>
    <row r="5904" spans="1:2">
      <c r="A5904" s="24" t="s">
        <v>15064</v>
      </c>
      <c r="B5904" s="24" t="s">
        <v>15065</v>
      </c>
    </row>
    <row r="5905" spans="1:2">
      <c r="A5905" s="24" t="s">
        <v>15066</v>
      </c>
      <c r="B5905" s="24" t="s">
        <v>12167</v>
      </c>
    </row>
    <row r="5906" spans="1:2">
      <c r="A5906" s="24" t="s">
        <v>15067</v>
      </c>
      <c r="B5906" s="24" t="s">
        <v>15068</v>
      </c>
    </row>
    <row r="5907" spans="1:2">
      <c r="A5907" s="24" t="s">
        <v>15069</v>
      </c>
      <c r="B5907" s="24" t="s">
        <v>15070</v>
      </c>
    </row>
    <row r="5908" spans="1:2">
      <c r="A5908" s="24" t="s">
        <v>15071</v>
      </c>
      <c r="B5908" s="24" t="s">
        <v>9243</v>
      </c>
    </row>
    <row r="5909" spans="1:2">
      <c r="A5909" s="24" t="s">
        <v>15572</v>
      </c>
      <c r="B5909" s="24" t="s">
        <v>15573</v>
      </c>
    </row>
    <row r="5910" spans="1:2">
      <c r="A5910" s="24" t="s">
        <v>15072</v>
      </c>
      <c r="B5910" s="24" t="s">
        <v>12218</v>
      </c>
    </row>
    <row r="5911" spans="1:2">
      <c r="A5911" s="24" t="s">
        <v>15073</v>
      </c>
      <c r="B5911" s="24" t="s">
        <v>15074</v>
      </c>
    </row>
    <row r="5912" spans="1:2">
      <c r="A5912" s="24" t="s">
        <v>15075</v>
      </c>
      <c r="B5912" s="24" t="s">
        <v>15076</v>
      </c>
    </row>
    <row r="5913" spans="1:2">
      <c r="A5913" s="24" t="s">
        <v>15077</v>
      </c>
      <c r="B5913" s="24" t="s">
        <v>15078</v>
      </c>
    </row>
    <row r="5914" spans="1:2">
      <c r="A5914" s="24" t="s">
        <v>15079</v>
      </c>
      <c r="B5914" s="24" t="s">
        <v>15080</v>
      </c>
    </row>
    <row r="5915" spans="1:2">
      <c r="A5915" s="24" t="s">
        <v>15081</v>
      </c>
      <c r="B5915" s="24" t="s">
        <v>15082</v>
      </c>
    </row>
    <row r="5916" spans="1:2">
      <c r="A5916" s="24" t="s">
        <v>15083</v>
      </c>
      <c r="B5916" s="24" t="s">
        <v>13476</v>
      </c>
    </row>
    <row r="5917" spans="1:2">
      <c r="A5917" s="24" t="s">
        <v>15084</v>
      </c>
      <c r="B5917" s="24" t="s">
        <v>6726</v>
      </c>
    </row>
    <row r="5918" spans="1:2">
      <c r="A5918" s="24" t="s">
        <v>15085</v>
      </c>
      <c r="B5918" s="24" t="s">
        <v>6947</v>
      </c>
    </row>
    <row r="5919" spans="1:2">
      <c r="A5919" s="24" t="s">
        <v>15086</v>
      </c>
      <c r="B5919" s="24" t="s">
        <v>15087</v>
      </c>
    </row>
    <row r="5920" spans="1:2">
      <c r="A5920" s="24" t="s">
        <v>15088</v>
      </c>
      <c r="B5920" s="24" t="s">
        <v>15089</v>
      </c>
    </row>
    <row r="5921" spans="1:2">
      <c r="A5921" s="24" t="s">
        <v>15090</v>
      </c>
      <c r="B5921" s="24" t="s">
        <v>15091</v>
      </c>
    </row>
    <row r="5922" spans="1:2">
      <c r="A5922" s="24" t="s">
        <v>15092</v>
      </c>
      <c r="B5922" s="24" t="s">
        <v>15093</v>
      </c>
    </row>
    <row r="5923" spans="1:2">
      <c r="A5923" s="24" t="s">
        <v>15094</v>
      </c>
      <c r="B5923" s="24" t="s">
        <v>15095</v>
      </c>
    </row>
    <row r="5924" spans="1:2">
      <c r="A5924" s="24" t="s">
        <v>15096</v>
      </c>
      <c r="B5924" s="24" t="s">
        <v>6041</v>
      </c>
    </row>
    <row r="5925" spans="1:2">
      <c r="A5925" s="24" t="s">
        <v>15097</v>
      </c>
      <c r="B5925" s="24" t="s">
        <v>15098</v>
      </c>
    </row>
    <row r="5926" spans="1:2">
      <c r="A5926" s="24" t="s">
        <v>15099</v>
      </c>
      <c r="B5926" s="24" t="s">
        <v>15100</v>
      </c>
    </row>
    <row r="5927" spans="1:2">
      <c r="A5927" s="24" t="s">
        <v>15101</v>
      </c>
      <c r="B5927" s="24" t="s">
        <v>15102</v>
      </c>
    </row>
    <row r="5928" spans="1:2">
      <c r="A5928" s="24" t="s">
        <v>15103</v>
      </c>
      <c r="B5928" s="24" t="s">
        <v>9394</v>
      </c>
    </row>
    <row r="5929" spans="1:2">
      <c r="A5929" s="24" t="s">
        <v>15104</v>
      </c>
      <c r="B5929" s="24" t="s">
        <v>14878</v>
      </c>
    </row>
    <row r="5930" spans="1:2">
      <c r="A5930" s="24" t="s">
        <v>15105</v>
      </c>
      <c r="B5930" s="24" t="s">
        <v>15106</v>
      </c>
    </row>
    <row r="5931" spans="1:2">
      <c r="A5931" s="24" t="s">
        <v>15107</v>
      </c>
      <c r="B5931" s="24" t="s">
        <v>15108</v>
      </c>
    </row>
    <row r="5932" spans="1:2">
      <c r="A5932" s="24" t="s">
        <v>15109</v>
      </c>
      <c r="B5932" s="24" t="s">
        <v>10940</v>
      </c>
    </row>
    <row r="5933" spans="1:2">
      <c r="A5933" s="24" t="s">
        <v>15110</v>
      </c>
      <c r="B5933" s="24" t="s">
        <v>15111</v>
      </c>
    </row>
    <row r="5934" spans="1:2">
      <c r="A5934" s="24" t="s">
        <v>15112</v>
      </c>
      <c r="B5934" s="24" t="s">
        <v>15113</v>
      </c>
    </row>
    <row r="5935" spans="1:2">
      <c r="A5935" s="24" t="s">
        <v>15114</v>
      </c>
      <c r="B5935" s="24" t="s">
        <v>14714</v>
      </c>
    </row>
    <row r="5936" spans="1:2">
      <c r="A5936" s="24" t="s">
        <v>15115</v>
      </c>
      <c r="B5936" s="24" t="s">
        <v>15116</v>
      </c>
    </row>
    <row r="5937" spans="1:2">
      <c r="A5937" s="24" t="s">
        <v>15117</v>
      </c>
      <c r="B5937" s="24" t="s">
        <v>15118</v>
      </c>
    </row>
    <row r="5938" spans="1:2">
      <c r="A5938" s="24" t="s">
        <v>15119</v>
      </c>
      <c r="B5938" s="24" t="s">
        <v>15120</v>
      </c>
    </row>
    <row r="5939" spans="1:2">
      <c r="A5939" s="24" t="s">
        <v>15121</v>
      </c>
      <c r="B5939" s="24" t="s">
        <v>15122</v>
      </c>
    </row>
    <row r="5940" spans="1:2">
      <c r="A5940" s="24" t="s">
        <v>15123</v>
      </c>
      <c r="B5940" s="24" t="s">
        <v>15124</v>
      </c>
    </row>
    <row r="5941" spans="1:2">
      <c r="A5941" s="24" t="s">
        <v>15125</v>
      </c>
      <c r="B5941" s="24" t="s">
        <v>15126</v>
      </c>
    </row>
    <row r="5942" spans="1:2">
      <c r="A5942" s="24" t="s">
        <v>15127</v>
      </c>
      <c r="B5942" s="24" t="s">
        <v>6396</v>
      </c>
    </row>
    <row r="5943" spans="1:2">
      <c r="A5943" s="24" t="s">
        <v>15128</v>
      </c>
      <c r="B5943" s="24" t="s">
        <v>15129</v>
      </c>
    </row>
    <row r="5944" spans="1:2">
      <c r="A5944" s="24" t="s">
        <v>15130</v>
      </c>
      <c r="B5944" s="24" t="s">
        <v>6728</v>
      </c>
    </row>
    <row r="5945" spans="1:2">
      <c r="A5945" s="24" t="s">
        <v>3257</v>
      </c>
      <c r="B5945" s="24" t="s">
        <v>15131</v>
      </c>
    </row>
    <row r="5946" spans="1:2">
      <c r="A5946" s="24" t="s">
        <v>15132</v>
      </c>
      <c r="B5946" s="24" t="s">
        <v>15133</v>
      </c>
    </row>
    <row r="5947" spans="1:2">
      <c r="A5947" s="24" t="s">
        <v>15134</v>
      </c>
      <c r="B5947" s="24" t="s">
        <v>15135</v>
      </c>
    </row>
    <row r="5948" spans="1:2">
      <c r="A5948" s="24" t="s">
        <v>15136</v>
      </c>
      <c r="B5948" s="24" t="s">
        <v>15137</v>
      </c>
    </row>
    <row r="5949" spans="1:2">
      <c r="A5949" s="24" t="s">
        <v>15138</v>
      </c>
      <c r="B5949" s="24" t="s">
        <v>15139</v>
      </c>
    </row>
    <row r="5950" spans="1:2">
      <c r="A5950" s="24" t="s">
        <v>15140</v>
      </c>
      <c r="B5950" s="24" t="s">
        <v>15141</v>
      </c>
    </row>
    <row r="5951" spans="1:2">
      <c r="A5951" s="24" t="s">
        <v>15142</v>
      </c>
      <c r="B5951" s="24" t="s">
        <v>15143</v>
      </c>
    </row>
    <row r="5952" spans="1:2">
      <c r="A5952" s="24" t="s">
        <v>15144</v>
      </c>
      <c r="B5952" s="24" t="s">
        <v>15145</v>
      </c>
    </row>
    <row r="5953" spans="1:2">
      <c r="A5953" s="24" t="s">
        <v>15574</v>
      </c>
      <c r="B5953" s="24" t="s">
        <v>15102</v>
      </c>
    </row>
    <row r="5954" spans="1:2">
      <c r="A5954" s="24" t="s">
        <v>15575</v>
      </c>
      <c r="B5954" s="24" t="s">
        <v>15576</v>
      </c>
    </row>
    <row r="5955" spans="1:2">
      <c r="A5955" s="24" t="s">
        <v>15146</v>
      </c>
      <c r="B5955" s="24" t="s">
        <v>15147</v>
      </c>
    </row>
    <row r="5956" spans="1:2">
      <c r="A5956" s="24" t="s">
        <v>15148</v>
      </c>
      <c r="B5956" s="24" t="s">
        <v>15147</v>
      </c>
    </row>
    <row r="5957" spans="1:2">
      <c r="A5957" s="24" t="s">
        <v>15149</v>
      </c>
      <c r="B5957" s="24" t="s">
        <v>14935</v>
      </c>
    </row>
    <row r="5958" spans="1:2">
      <c r="A5958" s="24" t="s">
        <v>15150</v>
      </c>
      <c r="B5958" s="24" t="s">
        <v>15151</v>
      </c>
    </row>
    <row r="5959" spans="1:2">
      <c r="A5959" s="24" t="s">
        <v>15152</v>
      </c>
      <c r="B5959" s="24" t="s">
        <v>14290</v>
      </c>
    </row>
    <row r="5960" spans="1:2">
      <c r="A5960" s="24" t="s">
        <v>15153</v>
      </c>
      <c r="B5960" s="24" t="s">
        <v>11723</v>
      </c>
    </row>
    <row r="5961" spans="1:2">
      <c r="A5961" s="24" t="s">
        <v>15154</v>
      </c>
      <c r="B5961" s="24" t="s">
        <v>4699</v>
      </c>
    </row>
    <row r="5962" spans="1:2">
      <c r="A5962" s="24" t="s">
        <v>15155</v>
      </c>
      <c r="B5962" s="24" t="s">
        <v>15156</v>
      </c>
    </row>
    <row r="5963" spans="1:2">
      <c r="A5963" s="24" t="s">
        <v>15157</v>
      </c>
      <c r="B5963" s="24" t="s">
        <v>15158</v>
      </c>
    </row>
    <row r="5964" spans="1:2">
      <c r="A5964" s="24" t="s">
        <v>15159</v>
      </c>
      <c r="B5964" s="24" t="s">
        <v>15160</v>
      </c>
    </row>
    <row r="5965" spans="1:2">
      <c r="A5965" s="24" t="s">
        <v>15161</v>
      </c>
      <c r="B5965" s="24" t="s">
        <v>15162</v>
      </c>
    </row>
    <row r="5966" spans="1:2">
      <c r="A5966" s="24" t="s">
        <v>15163</v>
      </c>
      <c r="B5966" s="24" t="s">
        <v>15164</v>
      </c>
    </row>
    <row r="5967" spans="1:2">
      <c r="A5967" s="24" t="s">
        <v>15165</v>
      </c>
      <c r="B5967" s="24" t="s">
        <v>12157</v>
      </c>
    </row>
    <row r="5968" spans="1:2">
      <c r="A5968" s="24" t="s">
        <v>15577</v>
      </c>
      <c r="B5968" s="24" t="s">
        <v>14846</v>
      </c>
    </row>
    <row r="5969" spans="1:2">
      <c r="A5969" s="24" t="s">
        <v>15166</v>
      </c>
      <c r="B5969" s="24" t="s">
        <v>15167</v>
      </c>
    </row>
    <row r="5970" spans="1:2">
      <c r="A5970" s="24" t="s">
        <v>15168</v>
      </c>
      <c r="B5970" s="24" t="s">
        <v>15169</v>
      </c>
    </row>
    <row r="5971" spans="1:2">
      <c r="A5971" s="24" t="s">
        <v>15170</v>
      </c>
      <c r="B5971" s="24" t="s">
        <v>11373</v>
      </c>
    </row>
    <row r="5972" spans="1:2">
      <c r="A5972" s="24" t="s">
        <v>15171</v>
      </c>
      <c r="B5972" s="24" t="s">
        <v>5271</v>
      </c>
    </row>
    <row r="5973" spans="1:2">
      <c r="A5973" s="24" t="s">
        <v>15172</v>
      </c>
      <c r="B5973" s="24" t="s">
        <v>15173</v>
      </c>
    </row>
    <row r="5974" spans="1:2">
      <c r="A5974" s="24" t="s">
        <v>15174</v>
      </c>
      <c r="B5974" s="24" t="s">
        <v>15578</v>
      </c>
    </row>
    <row r="5975" spans="1:2">
      <c r="A5975" s="24" t="s">
        <v>15579</v>
      </c>
      <c r="B5975" s="24" t="s">
        <v>9799</v>
      </c>
    </row>
    <row r="5976" spans="1:2">
      <c r="A5976" s="24" t="s">
        <v>15175</v>
      </c>
      <c r="B5976" s="24" t="s">
        <v>14152</v>
      </c>
    </row>
    <row r="5977" spans="1:2">
      <c r="A5977" s="24" t="s">
        <v>15176</v>
      </c>
      <c r="B5977" s="24" t="s">
        <v>15177</v>
      </c>
    </row>
    <row r="5978" spans="1:2">
      <c r="A5978" s="24" t="s">
        <v>15178</v>
      </c>
      <c r="B5978" s="24" t="s">
        <v>5107</v>
      </c>
    </row>
    <row r="5979" spans="1:2">
      <c r="A5979" s="24" t="s">
        <v>15179</v>
      </c>
      <c r="B5979" s="24" t="s">
        <v>14824</v>
      </c>
    </row>
    <row r="5980" spans="1:2">
      <c r="A5980" s="24" t="s">
        <v>15180</v>
      </c>
      <c r="B5980" s="24" t="s">
        <v>15181</v>
      </c>
    </row>
    <row r="5981" spans="1:2">
      <c r="A5981" s="24" t="s">
        <v>15182</v>
      </c>
      <c r="B5981" s="24" t="s">
        <v>15183</v>
      </c>
    </row>
    <row r="5982" spans="1:2">
      <c r="A5982" s="24" t="s">
        <v>15184</v>
      </c>
      <c r="B5982" s="24" t="s">
        <v>15185</v>
      </c>
    </row>
    <row r="5983" spans="1:2">
      <c r="A5983" s="24" t="s">
        <v>15186</v>
      </c>
      <c r="B5983" s="24" t="s">
        <v>15187</v>
      </c>
    </row>
    <row r="5984" spans="1:2">
      <c r="A5984" s="24" t="s">
        <v>15188</v>
      </c>
      <c r="B5984" s="24" t="s">
        <v>14461</v>
      </c>
    </row>
    <row r="5985" spans="1:2">
      <c r="A5985" s="24" t="s">
        <v>15189</v>
      </c>
      <c r="B5985" s="24" t="s">
        <v>14633</v>
      </c>
    </row>
    <row r="5986" spans="1:2">
      <c r="A5986" s="24" t="s">
        <v>15580</v>
      </c>
      <c r="B5986" s="24" t="s">
        <v>6041</v>
      </c>
    </row>
    <row r="5987" spans="1:2">
      <c r="A5987" s="24" t="s">
        <v>15190</v>
      </c>
      <c r="B5987" s="24" t="s">
        <v>15191</v>
      </c>
    </row>
    <row r="5988" spans="1:2">
      <c r="A5988" s="24" t="s">
        <v>15192</v>
      </c>
      <c r="B5988" s="24" t="s">
        <v>15191</v>
      </c>
    </row>
    <row r="5989" spans="1:2">
      <c r="A5989" s="24" t="s">
        <v>15193</v>
      </c>
      <c r="B5989" s="24" t="s">
        <v>15194</v>
      </c>
    </row>
    <row r="5990" spans="1:2">
      <c r="A5990" s="24" t="s">
        <v>15195</v>
      </c>
      <c r="B5990" s="24" t="s">
        <v>5665</v>
      </c>
    </row>
    <row r="5991" spans="1:2">
      <c r="A5991" s="24" t="s">
        <v>15196</v>
      </c>
      <c r="B5991" s="24" t="s">
        <v>14146</v>
      </c>
    </row>
    <row r="5992" spans="1:2">
      <c r="A5992" s="24" t="s">
        <v>15197</v>
      </c>
      <c r="B5992" s="24" t="s">
        <v>15198</v>
      </c>
    </row>
    <row r="5993" spans="1:2">
      <c r="A5993" s="24" t="s">
        <v>15199</v>
      </c>
      <c r="B5993" s="24" t="s">
        <v>14417</v>
      </c>
    </row>
    <row r="5994" spans="1:2">
      <c r="A5994" s="24" t="s">
        <v>15200</v>
      </c>
      <c r="B5994" s="24" t="s">
        <v>15167</v>
      </c>
    </row>
    <row r="5995" spans="1:2">
      <c r="A5995" s="24" t="s">
        <v>15201</v>
      </c>
      <c r="B5995" s="24" t="s">
        <v>15202</v>
      </c>
    </row>
    <row r="5996" spans="1:2">
      <c r="A5996" s="24" t="s">
        <v>15203</v>
      </c>
      <c r="B5996" s="24" t="s">
        <v>15204</v>
      </c>
    </row>
    <row r="5997" spans="1:2">
      <c r="A5997" s="24" t="s">
        <v>15205</v>
      </c>
      <c r="B5997" s="24" t="s">
        <v>5203</v>
      </c>
    </row>
    <row r="5998" spans="1:2">
      <c r="A5998" s="24" t="s">
        <v>15206</v>
      </c>
      <c r="B5998" s="24" t="s">
        <v>15156</v>
      </c>
    </row>
    <row r="5999" spans="1:2">
      <c r="A5999" s="24" t="s">
        <v>15207</v>
      </c>
      <c r="B5999" s="24" t="s">
        <v>11044</v>
      </c>
    </row>
    <row r="6000" spans="1:2">
      <c r="A6000" s="24" t="s">
        <v>15208</v>
      </c>
      <c r="B6000" s="24" t="s">
        <v>15209</v>
      </c>
    </row>
    <row r="6001" spans="1:2">
      <c r="A6001" s="24" t="s">
        <v>15210</v>
      </c>
      <c r="B6001" s="24" t="s">
        <v>15211</v>
      </c>
    </row>
    <row r="6002" spans="1:2">
      <c r="A6002" s="24" t="s">
        <v>15212</v>
      </c>
      <c r="B6002" s="24" t="s">
        <v>6161</v>
      </c>
    </row>
    <row r="6003" spans="1:2">
      <c r="A6003" s="24" t="s">
        <v>15213</v>
      </c>
      <c r="B6003" s="24" t="s">
        <v>15214</v>
      </c>
    </row>
    <row r="6004" spans="1:2">
      <c r="A6004" s="24" t="s">
        <v>15215</v>
      </c>
      <c r="B6004" s="24" t="s">
        <v>14382</v>
      </c>
    </row>
    <row r="6005" spans="1:2">
      <c r="A6005" s="24" t="s">
        <v>15216</v>
      </c>
      <c r="B6005" s="24" t="s">
        <v>15070</v>
      </c>
    </row>
    <row r="6006" spans="1:2">
      <c r="A6006" s="24" t="s">
        <v>15217</v>
      </c>
      <c r="B6006" s="24" t="s">
        <v>7710</v>
      </c>
    </row>
    <row r="6007" spans="1:2">
      <c r="A6007" s="24" t="s">
        <v>15218</v>
      </c>
      <c r="B6007" s="24" t="s">
        <v>5865</v>
      </c>
    </row>
    <row r="6008" spans="1:2">
      <c r="A6008" s="24" t="s">
        <v>15219</v>
      </c>
      <c r="B6008" s="24" t="s">
        <v>6139</v>
      </c>
    </row>
    <row r="6009" spans="1:2">
      <c r="A6009" s="24" t="s">
        <v>15581</v>
      </c>
      <c r="B6009" s="24" t="s">
        <v>15220</v>
      </c>
    </row>
    <row r="6010" spans="1:2">
      <c r="A6010" s="24" t="s">
        <v>15221</v>
      </c>
      <c r="B6010" s="24" t="s">
        <v>14227</v>
      </c>
    </row>
    <row r="6011" spans="1:2">
      <c r="A6011" s="24" t="s">
        <v>15222</v>
      </c>
      <c r="B6011" s="24" t="s">
        <v>15223</v>
      </c>
    </row>
    <row r="6012" spans="1:2">
      <c r="A6012" s="24" t="s">
        <v>15224</v>
      </c>
      <c r="B6012" s="24" t="s">
        <v>15225</v>
      </c>
    </row>
    <row r="6013" spans="1:2">
      <c r="A6013" s="24" t="s">
        <v>15226</v>
      </c>
      <c r="B6013" s="24" t="s">
        <v>15225</v>
      </c>
    </row>
    <row r="6014" spans="1:2">
      <c r="A6014" s="24" t="s">
        <v>15227</v>
      </c>
      <c r="B6014" s="24" t="s">
        <v>15228</v>
      </c>
    </row>
    <row r="6015" spans="1:2">
      <c r="A6015" s="24" t="s">
        <v>15229</v>
      </c>
      <c r="B6015" s="24" t="s">
        <v>15230</v>
      </c>
    </row>
    <row r="6016" spans="1:2">
      <c r="A6016" s="24" t="s">
        <v>15231</v>
      </c>
      <c r="B6016" s="24" t="s">
        <v>15232</v>
      </c>
    </row>
    <row r="6017" spans="1:2">
      <c r="A6017" s="24" t="s">
        <v>15233</v>
      </c>
      <c r="B6017" s="24" t="s">
        <v>15234</v>
      </c>
    </row>
    <row r="6018" spans="1:2">
      <c r="A6018" s="24" t="s">
        <v>15235</v>
      </c>
      <c r="B6018" s="24" t="s">
        <v>15236</v>
      </c>
    </row>
    <row r="6019" spans="1:2">
      <c r="A6019" s="24" t="s">
        <v>15237</v>
      </c>
      <c r="B6019" s="24" t="s">
        <v>15238</v>
      </c>
    </row>
    <row r="6020" spans="1:2">
      <c r="A6020" s="24" t="s">
        <v>15239</v>
      </c>
      <c r="B6020" s="24" t="s">
        <v>15240</v>
      </c>
    </row>
    <row r="6021" spans="1:2">
      <c r="A6021" s="24" t="s">
        <v>15241</v>
      </c>
      <c r="B6021" s="24" t="s">
        <v>15242</v>
      </c>
    </row>
    <row r="6022" spans="1:2">
      <c r="A6022" s="24" t="s">
        <v>15243</v>
      </c>
      <c r="B6022" s="24" t="s">
        <v>15244</v>
      </c>
    </row>
    <row r="6023" spans="1:2">
      <c r="A6023" s="24" t="s">
        <v>15245</v>
      </c>
      <c r="B6023" s="24" t="s">
        <v>15246</v>
      </c>
    </row>
    <row r="6024" spans="1:2">
      <c r="A6024" s="24" t="s">
        <v>15247</v>
      </c>
      <c r="B6024" s="24" t="s">
        <v>15248</v>
      </c>
    </row>
    <row r="6025" spans="1:2">
      <c r="A6025" s="24" t="s">
        <v>15249</v>
      </c>
      <c r="B6025" s="24" t="s">
        <v>15250</v>
      </c>
    </row>
    <row r="6026" spans="1:2">
      <c r="A6026" s="24" t="s">
        <v>15251</v>
      </c>
      <c r="B6026" s="24" t="s">
        <v>14573</v>
      </c>
    </row>
    <row r="6027" spans="1:2">
      <c r="A6027" s="24" t="s">
        <v>15252</v>
      </c>
      <c r="B6027" s="24" t="s">
        <v>11810</v>
      </c>
    </row>
    <row r="6028" spans="1:2">
      <c r="A6028" s="24" t="s">
        <v>15253</v>
      </c>
      <c r="B6028" s="24" t="s">
        <v>15254</v>
      </c>
    </row>
    <row r="6029" spans="1:2">
      <c r="A6029" s="24" t="s">
        <v>15255</v>
      </c>
      <c r="B6029" s="24" t="s">
        <v>14406</v>
      </c>
    </row>
    <row r="6030" spans="1:2">
      <c r="A6030" s="24" t="s">
        <v>15582</v>
      </c>
      <c r="B6030" s="24" t="s">
        <v>15256</v>
      </c>
    </row>
    <row r="6031" spans="1:2">
      <c r="A6031" s="24" t="s">
        <v>15257</v>
      </c>
      <c r="B6031" s="24" t="s">
        <v>15258</v>
      </c>
    </row>
    <row r="6032" spans="1:2">
      <c r="A6032" s="24" t="s">
        <v>15259</v>
      </c>
      <c r="B6032" s="24" t="s">
        <v>15260</v>
      </c>
    </row>
    <row r="6033" spans="1:2">
      <c r="A6033" s="24" t="s">
        <v>15261</v>
      </c>
      <c r="B6033" s="24" t="s">
        <v>10940</v>
      </c>
    </row>
    <row r="6034" spans="1:2">
      <c r="A6034" s="24" t="s">
        <v>15262</v>
      </c>
      <c r="B6034" s="24" t="s">
        <v>15263</v>
      </c>
    </row>
    <row r="6035" spans="1:2">
      <c r="A6035" s="24" t="s">
        <v>15264</v>
      </c>
      <c r="B6035" s="24" t="s">
        <v>15265</v>
      </c>
    </row>
    <row r="6036" spans="1:2">
      <c r="A6036" s="24" t="s">
        <v>15266</v>
      </c>
      <c r="B6036" s="24" t="s">
        <v>11543</v>
      </c>
    </row>
    <row r="6037" spans="1:2">
      <c r="A6037" s="24" t="s">
        <v>15267</v>
      </c>
      <c r="B6037" s="24" t="s">
        <v>5329</v>
      </c>
    </row>
    <row r="6038" spans="1:2">
      <c r="A6038" s="24" t="s">
        <v>15268</v>
      </c>
      <c r="B6038" s="24" t="s">
        <v>15269</v>
      </c>
    </row>
    <row r="6039" spans="1:2">
      <c r="A6039" s="24" t="s">
        <v>15270</v>
      </c>
      <c r="B6039" s="24" t="s">
        <v>15271</v>
      </c>
    </row>
    <row r="6040" spans="1:2">
      <c r="A6040" s="24" t="s">
        <v>15272</v>
      </c>
      <c r="B6040" s="24" t="s">
        <v>15273</v>
      </c>
    </row>
    <row r="6041" spans="1:2">
      <c r="A6041" s="24" t="s">
        <v>15274</v>
      </c>
      <c r="B6041" s="24" t="s">
        <v>15275</v>
      </c>
    </row>
    <row r="6042" spans="1:2">
      <c r="A6042" s="24" t="s">
        <v>15276</v>
      </c>
      <c r="B6042" s="24" t="s">
        <v>15277</v>
      </c>
    </row>
    <row r="6043" spans="1:2">
      <c r="A6043" s="24" t="s">
        <v>15278</v>
      </c>
      <c r="B6043" s="24" t="s">
        <v>15279</v>
      </c>
    </row>
    <row r="6044" spans="1:2">
      <c r="A6044" s="24" t="s">
        <v>15280</v>
      </c>
      <c r="B6044" s="24" t="s">
        <v>10940</v>
      </c>
    </row>
    <row r="6045" spans="1:2">
      <c r="A6045" s="24" t="s">
        <v>15281</v>
      </c>
      <c r="B6045" s="24" t="s">
        <v>15169</v>
      </c>
    </row>
    <row r="6046" spans="1:2">
      <c r="A6046" s="24" t="s">
        <v>15583</v>
      </c>
      <c r="B6046" s="24" t="s">
        <v>15282</v>
      </c>
    </row>
    <row r="6047" spans="1:2">
      <c r="A6047" s="24" t="s">
        <v>15283</v>
      </c>
      <c r="B6047" s="24" t="s">
        <v>15284</v>
      </c>
    </row>
    <row r="6048" spans="1:2">
      <c r="A6048" s="24" t="s">
        <v>15285</v>
      </c>
      <c r="B6048" s="24" t="s">
        <v>12519</v>
      </c>
    </row>
    <row r="6049" spans="1:2">
      <c r="A6049" s="24" t="s">
        <v>15286</v>
      </c>
      <c r="B6049" s="24" t="s">
        <v>10399</v>
      </c>
    </row>
    <row r="6050" spans="1:2">
      <c r="A6050" s="24" t="s">
        <v>15287</v>
      </c>
      <c r="B6050" s="24" t="s">
        <v>15288</v>
      </c>
    </row>
    <row r="6051" spans="1:2">
      <c r="A6051" s="24" t="s">
        <v>15289</v>
      </c>
      <c r="B6051" s="24" t="s">
        <v>14613</v>
      </c>
    </row>
    <row r="6052" spans="1:2">
      <c r="A6052" s="24" t="s">
        <v>15290</v>
      </c>
      <c r="B6052" s="24" t="s">
        <v>14935</v>
      </c>
    </row>
    <row r="6053" spans="1:2">
      <c r="A6053" s="24" t="s">
        <v>15291</v>
      </c>
      <c r="B6053" s="24" t="s">
        <v>15292</v>
      </c>
    </row>
    <row r="6054" spans="1:2">
      <c r="A6054" s="24" t="s">
        <v>15293</v>
      </c>
      <c r="B6054" s="24" t="s">
        <v>15294</v>
      </c>
    </row>
    <row r="6055" spans="1:2">
      <c r="A6055" s="24" t="s">
        <v>15295</v>
      </c>
      <c r="B6055" s="24" t="s">
        <v>15296</v>
      </c>
    </row>
    <row r="6056" spans="1:2">
      <c r="A6056" s="24" t="s">
        <v>15297</v>
      </c>
      <c r="B6056" s="24" t="s">
        <v>15298</v>
      </c>
    </row>
    <row r="6057" spans="1:2">
      <c r="A6057" s="24" t="s">
        <v>15299</v>
      </c>
      <c r="B6057" s="24" t="s">
        <v>15300</v>
      </c>
    </row>
    <row r="6058" spans="1:2">
      <c r="A6058" s="24" t="s">
        <v>15301</v>
      </c>
      <c r="B6058" s="24" t="s">
        <v>15302</v>
      </c>
    </row>
    <row r="6059" spans="1:2">
      <c r="A6059" s="24" t="s">
        <v>15303</v>
      </c>
      <c r="B6059" s="24" t="s">
        <v>15304</v>
      </c>
    </row>
    <row r="6060" spans="1:2">
      <c r="A6060" s="24" t="s">
        <v>15305</v>
      </c>
      <c r="B6060" s="24" t="s">
        <v>5452</v>
      </c>
    </row>
    <row r="6061" spans="1:2">
      <c r="A6061" s="24" t="s">
        <v>15306</v>
      </c>
      <c r="B6061" s="24" t="s">
        <v>5795</v>
      </c>
    </row>
    <row r="6062" spans="1:2">
      <c r="A6062" s="24" t="s">
        <v>15307</v>
      </c>
      <c r="B6062" s="24" t="s">
        <v>11885</v>
      </c>
    </row>
    <row r="6063" spans="1:2">
      <c r="A6063" s="24" t="s">
        <v>15308</v>
      </c>
      <c r="B6063" s="24" t="s">
        <v>15309</v>
      </c>
    </row>
    <row r="6064" spans="1:2">
      <c r="A6064" s="24" t="s">
        <v>15310</v>
      </c>
      <c r="B6064" s="24" t="s">
        <v>11999</v>
      </c>
    </row>
    <row r="6065" spans="1:2">
      <c r="A6065" s="24" t="s">
        <v>15311</v>
      </c>
      <c r="B6065" s="24" t="s">
        <v>9397</v>
      </c>
    </row>
    <row r="6066" spans="1:2" ht="31.5">
      <c r="A6066" s="24" t="s">
        <v>15312</v>
      </c>
      <c r="B6066" s="24" t="s">
        <v>15313</v>
      </c>
    </row>
    <row r="6067" spans="1:2">
      <c r="A6067" s="24" t="s">
        <v>15314</v>
      </c>
      <c r="B6067" s="24" t="s">
        <v>8069</v>
      </c>
    </row>
    <row r="6068" spans="1:2">
      <c r="A6068" s="24" t="s">
        <v>15584</v>
      </c>
      <c r="B6068" s="24" t="s">
        <v>15315</v>
      </c>
    </row>
    <row r="6069" spans="1:2">
      <c r="A6069" s="24" t="s">
        <v>15316</v>
      </c>
      <c r="B6069" s="24" t="s">
        <v>15317</v>
      </c>
    </row>
    <row r="6070" spans="1:2">
      <c r="A6070" s="24" t="s">
        <v>15318</v>
      </c>
      <c r="B6070" s="24" t="s">
        <v>13620</v>
      </c>
    </row>
    <row r="6071" spans="1:2">
      <c r="A6071" s="24" t="s">
        <v>15319</v>
      </c>
      <c r="B6071" s="24" t="s">
        <v>15320</v>
      </c>
    </row>
    <row r="6072" spans="1:2">
      <c r="A6072" s="24" t="s">
        <v>15321</v>
      </c>
      <c r="B6072" s="24" t="s">
        <v>15322</v>
      </c>
    </row>
    <row r="6073" spans="1:2">
      <c r="A6073" s="24" t="s">
        <v>3671</v>
      </c>
      <c r="B6073" s="24" t="s">
        <v>15074</v>
      </c>
    </row>
    <row r="6074" spans="1:2">
      <c r="A6074" s="24" t="s">
        <v>15323</v>
      </c>
      <c r="B6074" s="24" t="s">
        <v>5665</v>
      </c>
    </row>
    <row r="6075" spans="1:2">
      <c r="A6075" s="24" t="s">
        <v>15324</v>
      </c>
      <c r="B6075" s="24" t="s">
        <v>5710</v>
      </c>
    </row>
    <row r="6076" spans="1:2">
      <c r="A6076" s="24" t="s">
        <v>15325</v>
      </c>
      <c r="B6076" s="24" t="s">
        <v>6908</v>
      </c>
    </row>
    <row r="6077" spans="1:2">
      <c r="A6077" s="24" t="s">
        <v>15326</v>
      </c>
      <c r="B6077" s="24" t="s">
        <v>15327</v>
      </c>
    </row>
    <row r="6078" spans="1:2">
      <c r="A6078" s="24" t="s">
        <v>15328</v>
      </c>
      <c r="B6078" s="24" t="s">
        <v>15322</v>
      </c>
    </row>
    <row r="6079" spans="1:2">
      <c r="A6079" s="24" t="s">
        <v>15329</v>
      </c>
      <c r="B6079" s="24" t="s">
        <v>10730</v>
      </c>
    </row>
    <row r="6080" spans="1:2">
      <c r="A6080" s="24" t="s">
        <v>15330</v>
      </c>
      <c r="B6080" s="24" t="s">
        <v>14339</v>
      </c>
    </row>
    <row r="6081" spans="1:2">
      <c r="A6081" s="24" t="s">
        <v>15331</v>
      </c>
      <c r="B6081" s="24" t="s">
        <v>10727</v>
      </c>
    </row>
    <row r="6082" spans="1:2">
      <c r="A6082" s="24" t="s">
        <v>15332</v>
      </c>
      <c r="B6082" s="24" t="s">
        <v>15333</v>
      </c>
    </row>
    <row r="6083" spans="1:2">
      <c r="A6083" s="24" t="s">
        <v>15334</v>
      </c>
      <c r="B6083" s="24" t="s">
        <v>15333</v>
      </c>
    </row>
    <row r="6084" spans="1:2">
      <c r="A6084" s="24" t="s">
        <v>15335</v>
      </c>
      <c r="B6084" s="24" t="s">
        <v>5436</v>
      </c>
    </row>
    <row r="6085" spans="1:2">
      <c r="A6085" s="24" t="s">
        <v>15336</v>
      </c>
      <c r="B6085" s="24" t="s">
        <v>15337</v>
      </c>
    </row>
    <row r="6086" spans="1:2">
      <c r="A6086" s="24" t="s">
        <v>15338</v>
      </c>
      <c r="B6086" s="24" t="s">
        <v>10089</v>
      </c>
    </row>
    <row r="6087" spans="1:2">
      <c r="A6087" s="24" t="s">
        <v>15339</v>
      </c>
      <c r="B6087" s="24" t="s">
        <v>14144</v>
      </c>
    </row>
    <row r="6088" spans="1:2">
      <c r="A6088" s="24" t="s">
        <v>15340</v>
      </c>
      <c r="B6088" s="24" t="s">
        <v>14469</v>
      </c>
    </row>
    <row r="6089" spans="1:2">
      <c r="A6089" s="24" t="s">
        <v>15341</v>
      </c>
      <c r="B6089" s="24" t="s">
        <v>7254</v>
      </c>
    </row>
    <row r="6090" spans="1:2">
      <c r="A6090" s="24" t="s">
        <v>15342</v>
      </c>
      <c r="B6090" s="24" t="s">
        <v>15343</v>
      </c>
    </row>
    <row r="6091" spans="1:2">
      <c r="A6091" s="24" t="s">
        <v>15344</v>
      </c>
      <c r="B6091" s="24" t="s">
        <v>15345</v>
      </c>
    </row>
    <row r="6092" spans="1:2">
      <c r="A6092" s="24" t="s">
        <v>15346</v>
      </c>
      <c r="B6092" s="24" t="s">
        <v>15347</v>
      </c>
    </row>
    <row r="6093" spans="1:2">
      <c r="A6093" s="24" t="s">
        <v>15348</v>
      </c>
      <c r="B6093" s="24" t="s">
        <v>15349</v>
      </c>
    </row>
    <row r="6094" spans="1:2">
      <c r="A6094" s="24" t="s">
        <v>15350</v>
      </c>
      <c r="B6094" s="24" t="s">
        <v>15351</v>
      </c>
    </row>
    <row r="6095" spans="1:2">
      <c r="A6095" s="24" t="s">
        <v>15352</v>
      </c>
      <c r="B6095" s="24" t="s">
        <v>5710</v>
      </c>
    </row>
    <row r="6096" spans="1:2">
      <c r="A6096" s="24" t="s">
        <v>15353</v>
      </c>
      <c r="B6096" s="24" t="s">
        <v>15354</v>
      </c>
    </row>
    <row r="6097" spans="1:2">
      <c r="A6097" s="24" t="s">
        <v>15355</v>
      </c>
      <c r="B6097" s="24" t="s">
        <v>15356</v>
      </c>
    </row>
    <row r="6098" spans="1:2">
      <c r="A6098" s="24" t="s">
        <v>15357</v>
      </c>
      <c r="B6098" s="24" t="s">
        <v>15358</v>
      </c>
    </row>
    <row r="6099" spans="1:2">
      <c r="A6099" s="24" t="s">
        <v>15359</v>
      </c>
      <c r="B6099" s="24" t="s">
        <v>5458</v>
      </c>
    </row>
    <row r="6100" spans="1:2">
      <c r="A6100" s="24" t="s">
        <v>15360</v>
      </c>
      <c r="B6100" s="24" t="s">
        <v>15361</v>
      </c>
    </row>
    <row r="6101" spans="1:2">
      <c r="A6101" s="24" t="s">
        <v>15362</v>
      </c>
      <c r="B6101" s="24" t="s">
        <v>14230</v>
      </c>
    </row>
    <row r="6102" spans="1:2">
      <c r="A6102" s="24" t="s">
        <v>15363</v>
      </c>
      <c r="B6102" s="24" t="s">
        <v>14232</v>
      </c>
    </row>
    <row r="6103" spans="1:2">
      <c r="A6103" s="24" t="s">
        <v>15364</v>
      </c>
      <c r="B6103" s="24" t="s">
        <v>15365</v>
      </c>
    </row>
    <row r="6104" spans="1:2">
      <c r="A6104" s="24" t="s">
        <v>15366</v>
      </c>
      <c r="B6104" s="24" t="s">
        <v>15065</v>
      </c>
    </row>
    <row r="6105" spans="1:2">
      <c r="A6105" s="24" t="s">
        <v>15367</v>
      </c>
      <c r="B6105" s="24" t="s">
        <v>15368</v>
      </c>
    </row>
    <row r="6106" spans="1:2">
      <c r="A6106" s="24" t="s">
        <v>15369</v>
      </c>
      <c r="B6106" s="24" t="s">
        <v>10046</v>
      </c>
    </row>
    <row r="6107" spans="1:2">
      <c r="A6107" s="24" t="s">
        <v>15370</v>
      </c>
      <c r="B6107" s="24" t="s">
        <v>15371</v>
      </c>
    </row>
    <row r="6108" spans="1:2">
      <c r="A6108" s="24" t="s">
        <v>15372</v>
      </c>
      <c r="B6108" s="24" t="s">
        <v>13828</v>
      </c>
    </row>
    <row r="6109" spans="1:2">
      <c r="A6109" s="24" t="s">
        <v>15373</v>
      </c>
      <c r="B6109" s="24" t="s">
        <v>15374</v>
      </c>
    </row>
    <row r="6110" spans="1:2">
      <c r="A6110" s="24" t="s">
        <v>15375</v>
      </c>
      <c r="B6110" s="24" t="s">
        <v>5111</v>
      </c>
    </row>
    <row r="6111" spans="1:2">
      <c r="A6111" s="24" t="s">
        <v>15376</v>
      </c>
      <c r="B6111" s="24" t="s">
        <v>14884</v>
      </c>
    </row>
    <row r="6112" spans="1:2">
      <c r="A6112" s="24" t="s">
        <v>15377</v>
      </c>
      <c r="B6112" s="24" t="s">
        <v>15378</v>
      </c>
    </row>
    <row r="6113" spans="1:2">
      <c r="A6113" s="24" t="s">
        <v>15379</v>
      </c>
      <c r="B6113" s="24" t="s">
        <v>15380</v>
      </c>
    </row>
    <row r="6114" spans="1:2">
      <c r="A6114" s="24" t="s">
        <v>15381</v>
      </c>
      <c r="B6114" s="24" t="s">
        <v>11885</v>
      </c>
    </row>
    <row r="6115" spans="1:2">
      <c r="A6115" s="24" t="s">
        <v>15382</v>
      </c>
      <c r="B6115" s="24" t="s">
        <v>15383</v>
      </c>
    </row>
    <row r="6116" spans="1:2">
      <c r="A6116" s="24" t="s">
        <v>15384</v>
      </c>
      <c r="B6116" s="24" t="s">
        <v>15385</v>
      </c>
    </row>
    <row r="6117" spans="1:2">
      <c r="A6117" s="24" t="s">
        <v>15386</v>
      </c>
      <c r="B6117" s="24" t="s">
        <v>15387</v>
      </c>
    </row>
    <row r="6118" spans="1:2">
      <c r="A6118" s="24" t="s">
        <v>15388</v>
      </c>
      <c r="B6118" s="24" t="s">
        <v>15389</v>
      </c>
    </row>
    <row r="6119" spans="1:2">
      <c r="A6119" s="24" t="s">
        <v>15390</v>
      </c>
      <c r="B6119" s="24" t="s">
        <v>15391</v>
      </c>
    </row>
    <row r="6120" spans="1:2">
      <c r="A6120" s="24" t="s">
        <v>15392</v>
      </c>
      <c r="B6120" s="24" t="s">
        <v>15393</v>
      </c>
    </row>
    <row r="6121" spans="1:2">
      <c r="A6121" s="24" t="s">
        <v>15394</v>
      </c>
      <c r="B6121" s="24" t="s">
        <v>15395</v>
      </c>
    </row>
    <row r="6122" spans="1:2">
      <c r="A6122" s="24" t="s">
        <v>15396</v>
      </c>
      <c r="B6122" s="24" t="s">
        <v>13264</v>
      </c>
    </row>
    <row r="6123" spans="1:2">
      <c r="A6123" s="24" t="s">
        <v>15397</v>
      </c>
      <c r="B6123" s="24" t="s">
        <v>13264</v>
      </c>
    </row>
    <row r="6124" spans="1:2">
      <c r="A6124" s="24" t="s">
        <v>15398</v>
      </c>
      <c r="B6124" s="24" t="s">
        <v>10332</v>
      </c>
    </row>
    <row r="6125" spans="1:2">
      <c r="A6125" s="24" t="s">
        <v>15399</v>
      </c>
      <c r="B6125" s="24" t="s">
        <v>15400</v>
      </c>
    </row>
    <row r="6126" spans="1:2">
      <c r="A6126" s="24" t="s">
        <v>15401</v>
      </c>
      <c r="B6126" s="24" t="s">
        <v>14830</v>
      </c>
    </row>
    <row r="6127" spans="1:2">
      <c r="A6127" s="24" t="s">
        <v>15402</v>
      </c>
      <c r="B6127" s="24" t="s">
        <v>15403</v>
      </c>
    </row>
    <row r="6128" spans="1:2">
      <c r="A6128" s="24" t="s">
        <v>15404</v>
      </c>
      <c r="B6128" s="24" t="s">
        <v>15405</v>
      </c>
    </row>
    <row r="6129" spans="1:2">
      <c r="A6129" s="24" t="s">
        <v>15406</v>
      </c>
      <c r="B6129" s="24" t="s">
        <v>10621</v>
      </c>
    </row>
    <row r="6130" spans="1:2">
      <c r="A6130" s="24" t="s">
        <v>15407</v>
      </c>
      <c r="B6130" s="24" t="s">
        <v>11964</v>
      </c>
    </row>
    <row r="6131" spans="1:2">
      <c r="A6131" s="24" t="s">
        <v>15408</v>
      </c>
      <c r="B6131" s="24" t="s">
        <v>15409</v>
      </c>
    </row>
    <row r="6132" spans="1:2">
      <c r="A6132" s="24" t="s">
        <v>15410</v>
      </c>
      <c r="B6132" s="24" t="s">
        <v>15411</v>
      </c>
    </row>
    <row r="6133" spans="1:2">
      <c r="A6133" s="24" t="s">
        <v>3889</v>
      </c>
      <c r="B6133" s="24" t="s">
        <v>15412</v>
      </c>
    </row>
    <row r="6134" spans="1:2">
      <c r="A6134" s="24" t="s">
        <v>15413</v>
      </c>
      <c r="B6134" s="24" t="s">
        <v>15414</v>
      </c>
    </row>
    <row r="6135" spans="1:2" ht="31.5">
      <c r="A6135" s="24" t="s">
        <v>15415</v>
      </c>
      <c r="B6135" s="24" t="s">
        <v>15416</v>
      </c>
    </row>
    <row r="6136" spans="1:2">
      <c r="A6136" s="24" t="s">
        <v>15417</v>
      </c>
      <c r="B6136" s="24" t="s">
        <v>14784</v>
      </c>
    </row>
    <row r="6137" spans="1:2">
      <c r="A6137" s="24" t="s">
        <v>15418</v>
      </c>
      <c r="B6137" s="24" t="s">
        <v>15419</v>
      </c>
    </row>
    <row r="6138" spans="1:2">
      <c r="A6138" s="24" t="s">
        <v>15420</v>
      </c>
      <c r="B6138" s="24" t="s">
        <v>15419</v>
      </c>
    </row>
    <row r="6139" spans="1:2">
      <c r="A6139" s="24" t="s">
        <v>15421</v>
      </c>
      <c r="B6139" s="24" t="s">
        <v>14791</v>
      </c>
    </row>
    <row r="6140" spans="1:2">
      <c r="A6140" s="24" t="s">
        <v>15422</v>
      </c>
      <c r="B6140" s="24" t="s">
        <v>15423</v>
      </c>
    </row>
    <row r="6141" spans="1:2">
      <c r="A6141" s="24" t="s">
        <v>15424</v>
      </c>
      <c r="B6141" s="24" t="s">
        <v>12677</v>
      </c>
    </row>
    <row r="6142" spans="1:2">
      <c r="A6142" s="24" t="s">
        <v>15425</v>
      </c>
      <c r="B6142" s="24" t="s">
        <v>14531</v>
      </c>
    </row>
    <row r="6143" spans="1:2">
      <c r="A6143" s="24" t="s">
        <v>15426</v>
      </c>
      <c r="B6143" s="24" t="s">
        <v>14531</v>
      </c>
    </row>
    <row r="6144" spans="1:2">
      <c r="A6144" s="24" t="s">
        <v>15427</v>
      </c>
      <c r="B6144" s="24" t="s">
        <v>15428</v>
      </c>
    </row>
    <row r="6145" spans="1:2">
      <c r="A6145" s="24" t="s">
        <v>15429</v>
      </c>
      <c r="B6145" s="24" t="s">
        <v>15430</v>
      </c>
    </row>
    <row r="6146" spans="1:2">
      <c r="A6146" s="24" t="s">
        <v>15431</v>
      </c>
      <c r="B6146" s="24" t="s">
        <v>15432</v>
      </c>
    </row>
    <row r="6147" spans="1:2">
      <c r="A6147" s="24" t="s">
        <v>15433</v>
      </c>
      <c r="B6147" s="24" t="s">
        <v>8239</v>
      </c>
    </row>
    <row r="6148" spans="1:2">
      <c r="A6148" s="24" t="s">
        <v>15434</v>
      </c>
      <c r="B6148" s="24" t="s">
        <v>14590</v>
      </c>
    </row>
    <row r="6149" spans="1:2">
      <c r="A6149" s="24" t="s">
        <v>15435</v>
      </c>
      <c r="B6149" s="24" t="s">
        <v>7016</v>
      </c>
    </row>
    <row r="6150" spans="1:2">
      <c r="A6150" s="24" t="s">
        <v>15436</v>
      </c>
      <c r="B6150" s="24" t="s">
        <v>15437</v>
      </c>
    </row>
    <row r="6151" spans="1:2">
      <c r="A6151" s="24" t="s">
        <v>15438</v>
      </c>
      <c r="B6151" s="24" t="s">
        <v>15439</v>
      </c>
    </row>
    <row r="6152" spans="1:2">
      <c r="A6152" s="24" t="s">
        <v>15440</v>
      </c>
      <c r="B6152" s="24" t="s">
        <v>15441</v>
      </c>
    </row>
    <row r="6153" spans="1:2">
      <c r="A6153" s="24" t="s">
        <v>15442</v>
      </c>
      <c r="B6153" s="24" t="s">
        <v>14839</v>
      </c>
    </row>
    <row r="6154" spans="1:2">
      <c r="A6154" s="24" t="s">
        <v>15443</v>
      </c>
      <c r="B6154" s="24" t="s">
        <v>15444</v>
      </c>
    </row>
    <row r="6155" spans="1:2">
      <c r="A6155" s="24" t="s">
        <v>15445</v>
      </c>
      <c r="B6155" s="24" t="s">
        <v>14200</v>
      </c>
    </row>
    <row r="6156" spans="1:2">
      <c r="A6156" s="24" t="s">
        <v>15446</v>
      </c>
      <c r="B6156" s="24" t="s">
        <v>11941</v>
      </c>
    </row>
    <row r="6157" spans="1:2">
      <c r="A6157" s="24" t="s">
        <v>15447</v>
      </c>
      <c r="B6157" s="24" t="s">
        <v>12390</v>
      </c>
    </row>
    <row r="6158" spans="1:2">
      <c r="A6158" s="24" t="s">
        <v>15448</v>
      </c>
      <c r="B6158" s="24" t="s">
        <v>15449</v>
      </c>
    </row>
    <row r="6159" spans="1:2">
      <c r="A6159" s="24" t="s">
        <v>15450</v>
      </c>
      <c r="B6159" s="24" t="s">
        <v>8855</v>
      </c>
    </row>
    <row r="6160" spans="1:2">
      <c r="A6160" s="24" t="s">
        <v>15451</v>
      </c>
      <c r="B6160" s="24" t="s">
        <v>15452</v>
      </c>
    </row>
    <row r="6161" spans="1:2">
      <c r="A6161" s="24" t="s">
        <v>15453</v>
      </c>
      <c r="B6161" s="24" t="s">
        <v>14146</v>
      </c>
    </row>
    <row r="6162" spans="1:2">
      <c r="A6162" s="24" t="s">
        <v>15454</v>
      </c>
      <c r="B6162" s="24" t="s">
        <v>6317</v>
      </c>
    </row>
    <row r="6163" spans="1:2">
      <c r="A6163" s="24" t="s">
        <v>15455</v>
      </c>
      <c r="B6163" s="24" t="s">
        <v>5735</v>
      </c>
    </row>
    <row r="6164" spans="1:2">
      <c r="A6164" s="24" t="s">
        <v>15456</v>
      </c>
      <c r="B6164" s="24" t="s">
        <v>9886</v>
      </c>
    </row>
    <row r="6165" spans="1:2">
      <c r="A6165" s="24" t="s">
        <v>15457</v>
      </c>
      <c r="B6165" s="24" t="s">
        <v>15458</v>
      </c>
    </row>
    <row r="6166" spans="1:2">
      <c r="A6166" s="24" t="s">
        <v>15459</v>
      </c>
      <c r="B6166" s="24" t="s">
        <v>15460</v>
      </c>
    </row>
    <row r="6167" spans="1:2">
      <c r="A6167" s="24" t="s">
        <v>15461</v>
      </c>
      <c r="B6167" s="24" t="s">
        <v>15462</v>
      </c>
    </row>
    <row r="6168" spans="1:2">
      <c r="A6168" s="24" t="s">
        <v>15463</v>
      </c>
      <c r="B6168" s="24" t="s">
        <v>15464</v>
      </c>
    </row>
    <row r="6169" spans="1:2">
      <c r="A6169" s="24" t="s">
        <v>15465</v>
      </c>
      <c r="B6169" s="24" t="s">
        <v>15466</v>
      </c>
    </row>
    <row r="6170" spans="1:2">
      <c r="A6170" s="24" t="s">
        <v>15467</v>
      </c>
      <c r="B6170" s="24" t="s">
        <v>8280</v>
      </c>
    </row>
    <row r="6171" spans="1:2">
      <c r="A6171" s="24" t="s">
        <v>15468</v>
      </c>
      <c r="B6171" s="24" t="s">
        <v>15469</v>
      </c>
    </row>
    <row r="6172" spans="1:2">
      <c r="A6172" s="24" t="s">
        <v>15470</v>
      </c>
      <c r="B6172" s="24" t="s">
        <v>8239</v>
      </c>
    </row>
    <row r="6173" spans="1:2">
      <c r="A6173" s="24" t="s">
        <v>15471</v>
      </c>
      <c r="B6173" s="24" t="s">
        <v>12390</v>
      </c>
    </row>
    <row r="6174" spans="1:2">
      <c r="A6174" s="24" t="s">
        <v>15472</v>
      </c>
      <c r="B6174" s="24" t="s">
        <v>15473</v>
      </c>
    </row>
    <row r="6175" spans="1:2">
      <c r="A6175" s="24" t="s">
        <v>15474</v>
      </c>
      <c r="B6175" s="24" t="s">
        <v>15475</v>
      </c>
    </row>
    <row r="6176" spans="1:2">
      <c r="A6176" s="24" t="s">
        <v>15585</v>
      </c>
      <c r="B6176" s="24" t="s">
        <v>15476</v>
      </c>
    </row>
    <row r="6177" spans="1:2">
      <c r="A6177" s="24" t="s">
        <v>15477</v>
      </c>
      <c r="B6177" s="24" t="s">
        <v>15478</v>
      </c>
    </row>
    <row r="6178" spans="1:2">
      <c r="A6178" s="24" t="s">
        <v>15479</v>
      </c>
      <c r="B6178" s="24" t="s">
        <v>15480</v>
      </c>
    </row>
    <row r="6179" spans="1:2">
      <c r="A6179" s="24" t="s">
        <v>15481</v>
      </c>
      <c r="B6179" s="24" t="s">
        <v>14605</v>
      </c>
    </row>
    <row r="6180" spans="1:2">
      <c r="A6180" s="24" t="s">
        <v>15586</v>
      </c>
      <c r="B6180" s="24" t="s">
        <v>5885</v>
      </c>
    </row>
    <row r="6181" spans="1:2">
      <c r="A6181" s="24" t="s">
        <v>15482</v>
      </c>
      <c r="B6181" s="24" t="s">
        <v>12218</v>
      </c>
    </row>
    <row r="6182" spans="1:2">
      <c r="A6182" s="24" t="s">
        <v>15483</v>
      </c>
      <c r="B6182" s="24" t="s">
        <v>15484</v>
      </c>
    </row>
    <row r="6183" spans="1:2">
      <c r="A6183" s="24" t="s">
        <v>15485</v>
      </c>
      <c r="B6183" s="24" t="s">
        <v>12232</v>
      </c>
    </row>
    <row r="6184" spans="1:2">
      <c r="A6184" s="24" t="s">
        <v>15486</v>
      </c>
      <c r="B6184" s="24" t="s">
        <v>14912</v>
      </c>
    </row>
    <row r="6185" spans="1:2">
      <c r="A6185" s="24" t="s">
        <v>15487</v>
      </c>
      <c r="B6185" s="24" t="s">
        <v>10529</v>
      </c>
    </row>
    <row r="6186" spans="1:2">
      <c r="A6186" s="24" t="s">
        <v>15488</v>
      </c>
      <c r="B6186" s="24" t="s">
        <v>15489</v>
      </c>
    </row>
    <row r="6187" spans="1:2">
      <c r="A6187" s="24" t="s">
        <v>15490</v>
      </c>
      <c r="B6187" s="24" t="s">
        <v>11928</v>
      </c>
    </row>
    <row r="6188" spans="1:2">
      <c r="A6188" s="24" t="s">
        <v>15491</v>
      </c>
      <c r="B6188" s="24" t="s">
        <v>7340</v>
      </c>
    </row>
    <row r="6189" spans="1:2">
      <c r="A6189" s="24" t="s">
        <v>15492</v>
      </c>
      <c r="B6189" s="24" t="s">
        <v>15493</v>
      </c>
    </row>
    <row r="6190" spans="1:2">
      <c r="A6190" s="24" t="s">
        <v>15494</v>
      </c>
      <c r="B6190" s="24" t="s">
        <v>15495</v>
      </c>
    </row>
    <row r="6191" spans="1:2">
      <c r="A6191" s="24" t="s">
        <v>15496</v>
      </c>
      <c r="B6191" s="24" t="s">
        <v>14904</v>
      </c>
    </row>
    <row r="6192" spans="1:2">
      <c r="A6192" s="24" t="s">
        <v>15587</v>
      </c>
      <c r="B6192" s="24" t="s">
        <v>14802</v>
      </c>
    </row>
    <row r="6193" spans="1:2">
      <c r="A6193" s="24" t="s">
        <v>15588</v>
      </c>
      <c r="B6193" s="24" t="s">
        <v>15497</v>
      </c>
    </row>
    <row r="6194" spans="1:2">
      <c r="A6194" s="24" t="s">
        <v>4077</v>
      </c>
      <c r="B6194" s="24" t="s">
        <v>15498</v>
      </c>
    </row>
    <row r="6195" spans="1:2">
      <c r="A6195" s="24" t="s">
        <v>15589</v>
      </c>
      <c r="B6195" s="24" t="s">
        <v>15499</v>
      </c>
    </row>
    <row r="6196" spans="1:2">
      <c r="A6196" s="24" t="s">
        <v>15500</v>
      </c>
      <c r="B6196" s="24" t="s">
        <v>15501</v>
      </c>
    </row>
    <row r="6197" spans="1:2">
      <c r="A6197" s="24" t="s">
        <v>15502</v>
      </c>
      <c r="B6197" s="24" t="s">
        <v>15503</v>
      </c>
    </row>
    <row r="6198" spans="1:2">
      <c r="A6198" s="24" t="s">
        <v>15504</v>
      </c>
      <c r="B6198" s="24" t="s">
        <v>6845</v>
      </c>
    </row>
    <row r="6199" spans="1:2">
      <c r="A6199" s="24" t="s">
        <v>15505</v>
      </c>
      <c r="B6199" s="24" t="s">
        <v>15506</v>
      </c>
    </row>
    <row r="6200" spans="1:2">
      <c r="A6200" s="24" t="s">
        <v>15507</v>
      </c>
      <c r="B6200" s="24" t="s">
        <v>14246</v>
      </c>
    </row>
    <row r="6201" spans="1:2">
      <c r="A6201" s="24" t="s">
        <v>15508</v>
      </c>
      <c r="B6201" s="24" t="s">
        <v>5152</v>
      </c>
    </row>
    <row r="6202" spans="1:2">
      <c r="A6202" s="24" t="s">
        <v>15509</v>
      </c>
      <c r="B6202" s="24" t="s">
        <v>7936</v>
      </c>
    </row>
    <row r="6203" spans="1:2">
      <c r="A6203" s="24" t="s">
        <v>15510</v>
      </c>
      <c r="B6203" s="24" t="s">
        <v>7581</v>
      </c>
    </row>
    <row r="6204" spans="1:2">
      <c r="A6204" s="24" t="s">
        <v>15511</v>
      </c>
      <c r="B6204" s="24" t="s">
        <v>7581</v>
      </c>
    </row>
    <row r="6205" spans="1:2">
      <c r="A6205" s="24" t="s">
        <v>15512</v>
      </c>
      <c r="B6205" s="24" t="s">
        <v>15513</v>
      </c>
    </row>
    <row r="6206" spans="1:2">
      <c r="A6206" s="24" t="s">
        <v>15514</v>
      </c>
      <c r="B6206" s="24" t="s">
        <v>14830</v>
      </c>
    </row>
    <row r="6207" spans="1:2">
      <c r="A6207" s="24" t="s">
        <v>15515</v>
      </c>
      <c r="B6207" s="24" t="s">
        <v>15516</v>
      </c>
    </row>
    <row r="6208" spans="1:2">
      <c r="A6208" s="24" t="s">
        <v>15517</v>
      </c>
      <c r="B6208" s="24" t="s">
        <v>15024</v>
      </c>
    </row>
    <row r="6209" spans="1:2">
      <c r="A6209" s="24" t="s">
        <v>15518</v>
      </c>
      <c r="B6209" s="24" t="s">
        <v>7788</v>
      </c>
    </row>
    <row r="6210" spans="1:2">
      <c r="A6210" s="24" t="s">
        <v>4105</v>
      </c>
      <c r="B6210" s="24" t="s">
        <v>15519</v>
      </c>
    </row>
    <row r="6211" spans="1:2">
      <c r="A6211" s="24" t="s">
        <v>15520</v>
      </c>
      <c r="B6211" s="24" t="s">
        <v>13566</v>
      </c>
    </row>
    <row r="6212" spans="1:2">
      <c r="A6212" s="24" t="s">
        <v>15521</v>
      </c>
      <c r="B6212" s="24" t="s">
        <v>7807</v>
      </c>
    </row>
    <row r="6213" spans="1:2">
      <c r="A6213" s="24" t="s">
        <v>15522</v>
      </c>
      <c r="B6213" s="24" t="s">
        <v>15523</v>
      </c>
    </row>
    <row r="6214" spans="1:2">
      <c r="A6214" s="24" t="s">
        <v>15524</v>
      </c>
      <c r="B6214" s="24" t="s">
        <v>12786</v>
      </c>
    </row>
    <row r="6215" spans="1:2">
      <c r="A6215" s="24" t="s">
        <v>15525</v>
      </c>
      <c r="B6215" s="24" t="s">
        <v>15526</v>
      </c>
    </row>
    <row r="6216" spans="1:2">
      <c r="A6216" s="24" t="s">
        <v>15527</v>
      </c>
      <c r="B6216" s="24" t="s">
        <v>7566</v>
      </c>
    </row>
    <row r="6217" spans="1:2">
      <c r="A6217" s="24" t="s">
        <v>15528</v>
      </c>
      <c r="B6217" s="24" t="s">
        <v>15529</v>
      </c>
    </row>
    <row r="6218" spans="1:2">
      <c r="A6218" s="24" t="s">
        <v>15530</v>
      </c>
      <c r="B6218" s="24" t="s">
        <v>10097</v>
      </c>
    </row>
    <row r="6219" spans="1:2">
      <c r="A6219" s="24" t="s">
        <v>15531</v>
      </c>
      <c r="B6219" s="24" t="s">
        <v>15532</v>
      </c>
    </row>
    <row r="6220" spans="1:2">
      <c r="A6220" s="24" t="s">
        <v>15533</v>
      </c>
      <c r="B6220" s="24" t="s">
        <v>14904</v>
      </c>
    </row>
    <row r="6221" spans="1:2">
      <c r="A6221" s="24" t="s">
        <v>15534</v>
      </c>
      <c r="B6221" s="24" t="s">
        <v>5182</v>
      </c>
    </row>
    <row r="6222" spans="1:2">
      <c r="A6222" s="24" t="s">
        <v>15535</v>
      </c>
      <c r="B6222" s="24" t="s">
        <v>13010</v>
      </c>
    </row>
    <row r="6223" spans="1:2">
      <c r="A6223" s="24" t="s">
        <v>15536</v>
      </c>
      <c r="B6223" s="24" t="s">
        <v>15537</v>
      </c>
    </row>
    <row r="6224" spans="1:2">
      <c r="A6224" s="24" t="s">
        <v>4205</v>
      </c>
      <c r="B6224" s="24" t="s">
        <v>14785</v>
      </c>
    </row>
    <row r="6225" spans="1:2">
      <c r="A6225" s="24" t="s">
        <v>15538</v>
      </c>
      <c r="B6225" s="24" t="s">
        <v>6954</v>
      </c>
    </row>
    <row r="6226" spans="1:2">
      <c r="A6226" s="24" t="s">
        <v>15539</v>
      </c>
      <c r="B6226" s="24" t="s">
        <v>15540</v>
      </c>
    </row>
    <row r="6227" spans="1:2">
      <c r="A6227" s="24" t="s">
        <v>15541</v>
      </c>
      <c r="B6227" s="24" t="s">
        <v>15542</v>
      </c>
    </row>
    <row r="6228" spans="1:2">
      <c r="A6228" s="24" t="s">
        <v>15543</v>
      </c>
      <c r="B6228" s="24" t="s">
        <v>15544</v>
      </c>
    </row>
    <row r="6229" spans="1:2">
      <c r="A6229" s="24" t="s">
        <v>15545</v>
      </c>
      <c r="B6229" s="24" t="s">
        <v>15546</v>
      </c>
    </row>
    <row r="6230" spans="1:2">
      <c r="A6230" s="24" t="s">
        <v>15547</v>
      </c>
      <c r="B6230" s="24" t="s">
        <v>15548</v>
      </c>
    </row>
    <row r="6231" spans="1:2">
      <c r="A6231" s="24" t="s">
        <v>15549</v>
      </c>
      <c r="B6231" s="24" t="s">
        <v>15550</v>
      </c>
    </row>
    <row r="6232" spans="1:2">
      <c r="A6232" s="24" t="s">
        <v>15551</v>
      </c>
      <c r="B6232" s="24" t="s">
        <v>15552</v>
      </c>
    </row>
    <row r="6233" spans="1:2">
      <c r="A6233" s="24" t="s">
        <v>15553</v>
      </c>
      <c r="B6233" s="24" t="s">
        <v>15554</v>
      </c>
    </row>
    <row r="6234" spans="1:2">
      <c r="A6234" s="24" t="s">
        <v>15590</v>
      </c>
      <c r="B6234" s="24" t="s">
        <v>15555</v>
      </c>
    </row>
    <row r="6235" spans="1:2">
      <c r="A6235" s="24" t="s">
        <v>15556</v>
      </c>
      <c r="B6235" s="24" t="s">
        <v>15480</v>
      </c>
    </row>
    <row r="6236" spans="1:2">
      <c r="A6236" s="24" t="s">
        <v>15557</v>
      </c>
      <c r="B6236" s="24" t="s">
        <v>15558</v>
      </c>
    </row>
    <row r="6237" spans="1:2">
      <c r="A6237" s="24" t="s">
        <v>15559</v>
      </c>
      <c r="B6237" s="24" t="s">
        <v>15560</v>
      </c>
    </row>
    <row r="6238" spans="1:2">
      <c r="A6238" s="24" t="s">
        <v>15561</v>
      </c>
      <c r="B6238" s="24" t="s">
        <v>13311</v>
      </c>
    </row>
  </sheetData>
  <mergeCells count="3">
    <mergeCell ref="A5:B5"/>
    <mergeCell ref="A1:B1"/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1"/>
  <sheetViews>
    <sheetView workbookViewId="0">
      <selection activeCell="C24" sqref="C24"/>
    </sheetView>
  </sheetViews>
  <sheetFormatPr defaultRowHeight="16.5"/>
  <cols>
    <col min="1" max="1" width="5.625" style="9" customWidth="1"/>
    <col min="2" max="4" width="38.625" style="9" customWidth="1"/>
    <col min="5" max="7" width="13.625" style="9" customWidth="1"/>
    <col min="8" max="256" width="9" style="9"/>
    <col min="257" max="257" width="5.625" style="9" customWidth="1"/>
    <col min="258" max="260" width="38.625" style="9" customWidth="1"/>
    <col min="261" max="263" width="13.625" style="9" customWidth="1"/>
    <col min="264" max="512" width="9" style="9"/>
    <col min="513" max="513" width="5.625" style="9" customWidth="1"/>
    <col min="514" max="516" width="38.625" style="9" customWidth="1"/>
    <col min="517" max="519" width="13.625" style="9" customWidth="1"/>
    <col min="520" max="768" width="9" style="9"/>
    <col min="769" max="769" width="5.625" style="9" customWidth="1"/>
    <col min="770" max="772" width="38.625" style="9" customWidth="1"/>
    <col min="773" max="775" width="13.625" style="9" customWidth="1"/>
    <col min="776" max="1024" width="9" style="9"/>
    <col min="1025" max="1025" width="5.625" style="9" customWidth="1"/>
    <col min="1026" max="1028" width="38.625" style="9" customWidth="1"/>
    <col min="1029" max="1031" width="13.625" style="9" customWidth="1"/>
    <col min="1032" max="1280" width="9" style="9"/>
    <col min="1281" max="1281" width="5.625" style="9" customWidth="1"/>
    <col min="1282" max="1284" width="38.625" style="9" customWidth="1"/>
    <col min="1285" max="1287" width="13.625" style="9" customWidth="1"/>
    <col min="1288" max="1536" width="9" style="9"/>
    <col min="1537" max="1537" width="5.625" style="9" customWidth="1"/>
    <col min="1538" max="1540" width="38.625" style="9" customWidth="1"/>
    <col min="1541" max="1543" width="13.625" style="9" customWidth="1"/>
    <col min="1544" max="1792" width="9" style="9"/>
    <col min="1793" max="1793" width="5.625" style="9" customWidth="1"/>
    <col min="1794" max="1796" width="38.625" style="9" customWidth="1"/>
    <col min="1797" max="1799" width="13.625" style="9" customWidth="1"/>
    <col min="1800" max="2048" width="9" style="9"/>
    <col min="2049" max="2049" width="5.625" style="9" customWidth="1"/>
    <col min="2050" max="2052" width="38.625" style="9" customWidth="1"/>
    <col min="2053" max="2055" width="13.625" style="9" customWidth="1"/>
    <col min="2056" max="2304" width="9" style="9"/>
    <col min="2305" max="2305" width="5.625" style="9" customWidth="1"/>
    <col min="2306" max="2308" width="38.625" style="9" customWidth="1"/>
    <col min="2309" max="2311" width="13.625" style="9" customWidth="1"/>
    <col min="2312" max="2560" width="9" style="9"/>
    <col min="2561" max="2561" width="5.625" style="9" customWidth="1"/>
    <col min="2562" max="2564" width="38.625" style="9" customWidth="1"/>
    <col min="2565" max="2567" width="13.625" style="9" customWidth="1"/>
    <col min="2568" max="2816" width="9" style="9"/>
    <col min="2817" max="2817" width="5.625" style="9" customWidth="1"/>
    <col min="2818" max="2820" width="38.625" style="9" customWidth="1"/>
    <col min="2821" max="2823" width="13.625" style="9" customWidth="1"/>
    <col min="2824" max="3072" width="9" style="9"/>
    <col min="3073" max="3073" width="5.625" style="9" customWidth="1"/>
    <col min="3074" max="3076" width="38.625" style="9" customWidth="1"/>
    <col min="3077" max="3079" width="13.625" style="9" customWidth="1"/>
    <col min="3080" max="3328" width="9" style="9"/>
    <col min="3329" max="3329" width="5.625" style="9" customWidth="1"/>
    <col min="3330" max="3332" width="38.625" style="9" customWidth="1"/>
    <col min="3333" max="3335" width="13.625" style="9" customWidth="1"/>
    <col min="3336" max="3584" width="9" style="9"/>
    <col min="3585" max="3585" width="5.625" style="9" customWidth="1"/>
    <col min="3586" max="3588" width="38.625" style="9" customWidth="1"/>
    <col min="3589" max="3591" width="13.625" style="9" customWidth="1"/>
    <col min="3592" max="3840" width="9" style="9"/>
    <col min="3841" max="3841" width="5.625" style="9" customWidth="1"/>
    <col min="3842" max="3844" width="38.625" style="9" customWidth="1"/>
    <col min="3845" max="3847" width="13.625" style="9" customWidth="1"/>
    <col min="3848" max="4096" width="9" style="9"/>
    <col min="4097" max="4097" width="5.625" style="9" customWidth="1"/>
    <col min="4098" max="4100" width="38.625" style="9" customWidth="1"/>
    <col min="4101" max="4103" width="13.625" style="9" customWidth="1"/>
    <col min="4104" max="4352" width="9" style="9"/>
    <col min="4353" max="4353" width="5.625" style="9" customWidth="1"/>
    <col min="4354" max="4356" width="38.625" style="9" customWidth="1"/>
    <col min="4357" max="4359" width="13.625" style="9" customWidth="1"/>
    <col min="4360" max="4608" width="9" style="9"/>
    <col min="4609" max="4609" width="5.625" style="9" customWidth="1"/>
    <col min="4610" max="4612" width="38.625" style="9" customWidth="1"/>
    <col min="4613" max="4615" width="13.625" style="9" customWidth="1"/>
    <col min="4616" max="4864" width="9" style="9"/>
    <col min="4865" max="4865" width="5.625" style="9" customWidth="1"/>
    <col min="4866" max="4868" width="38.625" style="9" customWidth="1"/>
    <col min="4869" max="4871" width="13.625" style="9" customWidth="1"/>
    <col min="4872" max="5120" width="9" style="9"/>
    <col min="5121" max="5121" width="5.625" style="9" customWidth="1"/>
    <col min="5122" max="5124" width="38.625" style="9" customWidth="1"/>
    <col min="5125" max="5127" width="13.625" style="9" customWidth="1"/>
    <col min="5128" max="5376" width="9" style="9"/>
    <col min="5377" max="5377" width="5.625" style="9" customWidth="1"/>
    <col min="5378" max="5380" width="38.625" style="9" customWidth="1"/>
    <col min="5381" max="5383" width="13.625" style="9" customWidth="1"/>
    <col min="5384" max="5632" width="9" style="9"/>
    <col min="5633" max="5633" width="5.625" style="9" customWidth="1"/>
    <col min="5634" max="5636" width="38.625" style="9" customWidth="1"/>
    <col min="5637" max="5639" width="13.625" style="9" customWidth="1"/>
    <col min="5640" max="5888" width="9" style="9"/>
    <col min="5889" max="5889" width="5.625" style="9" customWidth="1"/>
    <col min="5890" max="5892" width="38.625" style="9" customWidth="1"/>
    <col min="5893" max="5895" width="13.625" style="9" customWidth="1"/>
    <col min="5896" max="6144" width="9" style="9"/>
    <col min="6145" max="6145" width="5.625" style="9" customWidth="1"/>
    <col min="6146" max="6148" width="38.625" style="9" customWidth="1"/>
    <col min="6149" max="6151" width="13.625" style="9" customWidth="1"/>
    <col min="6152" max="6400" width="9" style="9"/>
    <col min="6401" max="6401" width="5.625" style="9" customWidth="1"/>
    <col min="6402" max="6404" width="38.625" style="9" customWidth="1"/>
    <col min="6405" max="6407" width="13.625" style="9" customWidth="1"/>
    <col min="6408" max="6656" width="9" style="9"/>
    <col min="6657" max="6657" width="5.625" style="9" customWidth="1"/>
    <col min="6658" max="6660" width="38.625" style="9" customWidth="1"/>
    <col min="6661" max="6663" width="13.625" style="9" customWidth="1"/>
    <col min="6664" max="6912" width="9" style="9"/>
    <col min="6913" max="6913" width="5.625" style="9" customWidth="1"/>
    <col min="6914" max="6916" width="38.625" style="9" customWidth="1"/>
    <col min="6917" max="6919" width="13.625" style="9" customWidth="1"/>
    <col min="6920" max="7168" width="9" style="9"/>
    <col min="7169" max="7169" width="5.625" style="9" customWidth="1"/>
    <col min="7170" max="7172" width="38.625" style="9" customWidth="1"/>
    <col min="7173" max="7175" width="13.625" style="9" customWidth="1"/>
    <col min="7176" max="7424" width="9" style="9"/>
    <col min="7425" max="7425" width="5.625" style="9" customWidth="1"/>
    <col min="7426" max="7428" width="38.625" style="9" customWidth="1"/>
    <col min="7429" max="7431" width="13.625" style="9" customWidth="1"/>
    <col min="7432" max="7680" width="9" style="9"/>
    <col min="7681" max="7681" width="5.625" style="9" customWidth="1"/>
    <col min="7682" max="7684" width="38.625" style="9" customWidth="1"/>
    <col min="7685" max="7687" width="13.625" style="9" customWidth="1"/>
    <col min="7688" max="7936" width="9" style="9"/>
    <col min="7937" max="7937" width="5.625" style="9" customWidth="1"/>
    <col min="7938" max="7940" width="38.625" style="9" customWidth="1"/>
    <col min="7941" max="7943" width="13.625" style="9" customWidth="1"/>
    <col min="7944" max="8192" width="9" style="9"/>
    <col min="8193" max="8193" width="5.625" style="9" customWidth="1"/>
    <col min="8194" max="8196" width="38.625" style="9" customWidth="1"/>
    <col min="8197" max="8199" width="13.625" style="9" customWidth="1"/>
    <col min="8200" max="8448" width="9" style="9"/>
    <col min="8449" max="8449" width="5.625" style="9" customWidth="1"/>
    <col min="8450" max="8452" width="38.625" style="9" customWidth="1"/>
    <col min="8453" max="8455" width="13.625" style="9" customWidth="1"/>
    <col min="8456" max="8704" width="9" style="9"/>
    <col min="8705" max="8705" width="5.625" style="9" customWidth="1"/>
    <col min="8706" max="8708" width="38.625" style="9" customWidth="1"/>
    <col min="8709" max="8711" width="13.625" style="9" customWidth="1"/>
    <col min="8712" max="8960" width="9" style="9"/>
    <col min="8961" max="8961" width="5.625" style="9" customWidth="1"/>
    <col min="8962" max="8964" width="38.625" style="9" customWidth="1"/>
    <col min="8965" max="8967" width="13.625" style="9" customWidth="1"/>
    <col min="8968" max="9216" width="9" style="9"/>
    <col min="9217" max="9217" width="5.625" style="9" customWidth="1"/>
    <col min="9218" max="9220" width="38.625" style="9" customWidth="1"/>
    <col min="9221" max="9223" width="13.625" style="9" customWidth="1"/>
    <col min="9224" max="9472" width="9" style="9"/>
    <col min="9473" max="9473" width="5.625" style="9" customWidth="1"/>
    <col min="9474" max="9476" width="38.625" style="9" customWidth="1"/>
    <col min="9477" max="9479" width="13.625" style="9" customWidth="1"/>
    <col min="9480" max="9728" width="9" style="9"/>
    <col min="9729" max="9729" width="5.625" style="9" customWidth="1"/>
    <col min="9730" max="9732" width="38.625" style="9" customWidth="1"/>
    <col min="9733" max="9735" width="13.625" style="9" customWidth="1"/>
    <col min="9736" max="9984" width="9" style="9"/>
    <col min="9985" max="9985" width="5.625" style="9" customWidth="1"/>
    <col min="9986" max="9988" width="38.625" style="9" customWidth="1"/>
    <col min="9989" max="9991" width="13.625" style="9" customWidth="1"/>
    <col min="9992" max="10240" width="9" style="9"/>
    <col min="10241" max="10241" width="5.625" style="9" customWidth="1"/>
    <col min="10242" max="10244" width="38.625" style="9" customWidth="1"/>
    <col min="10245" max="10247" width="13.625" style="9" customWidth="1"/>
    <col min="10248" max="10496" width="9" style="9"/>
    <col min="10497" max="10497" width="5.625" style="9" customWidth="1"/>
    <col min="10498" max="10500" width="38.625" style="9" customWidth="1"/>
    <col min="10501" max="10503" width="13.625" style="9" customWidth="1"/>
    <col min="10504" max="10752" width="9" style="9"/>
    <col min="10753" max="10753" width="5.625" style="9" customWidth="1"/>
    <col min="10754" max="10756" width="38.625" style="9" customWidth="1"/>
    <col min="10757" max="10759" width="13.625" style="9" customWidth="1"/>
    <col min="10760" max="11008" width="9" style="9"/>
    <col min="11009" max="11009" width="5.625" style="9" customWidth="1"/>
    <col min="11010" max="11012" width="38.625" style="9" customWidth="1"/>
    <col min="11013" max="11015" width="13.625" style="9" customWidth="1"/>
    <col min="11016" max="11264" width="9" style="9"/>
    <col min="11265" max="11265" width="5.625" style="9" customWidth="1"/>
    <col min="11266" max="11268" width="38.625" style="9" customWidth="1"/>
    <col min="11269" max="11271" width="13.625" style="9" customWidth="1"/>
    <col min="11272" max="11520" width="9" style="9"/>
    <col min="11521" max="11521" width="5.625" style="9" customWidth="1"/>
    <col min="11522" max="11524" width="38.625" style="9" customWidth="1"/>
    <col min="11525" max="11527" width="13.625" style="9" customWidth="1"/>
    <col min="11528" max="11776" width="9" style="9"/>
    <col min="11777" max="11777" width="5.625" style="9" customWidth="1"/>
    <col min="11778" max="11780" width="38.625" style="9" customWidth="1"/>
    <col min="11781" max="11783" width="13.625" style="9" customWidth="1"/>
    <col min="11784" max="12032" width="9" style="9"/>
    <col min="12033" max="12033" width="5.625" style="9" customWidth="1"/>
    <col min="12034" max="12036" width="38.625" style="9" customWidth="1"/>
    <col min="12037" max="12039" width="13.625" style="9" customWidth="1"/>
    <col min="12040" max="12288" width="9" style="9"/>
    <col min="12289" max="12289" width="5.625" style="9" customWidth="1"/>
    <col min="12290" max="12292" width="38.625" style="9" customWidth="1"/>
    <col min="12293" max="12295" width="13.625" style="9" customWidth="1"/>
    <col min="12296" max="12544" width="9" style="9"/>
    <col min="12545" max="12545" width="5.625" style="9" customWidth="1"/>
    <col min="12546" max="12548" width="38.625" style="9" customWidth="1"/>
    <col min="12549" max="12551" width="13.625" style="9" customWidth="1"/>
    <col min="12552" max="12800" width="9" style="9"/>
    <col min="12801" max="12801" width="5.625" style="9" customWidth="1"/>
    <col min="12802" max="12804" width="38.625" style="9" customWidth="1"/>
    <col min="12805" max="12807" width="13.625" style="9" customWidth="1"/>
    <col min="12808" max="13056" width="9" style="9"/>
    <col min="13057" max="13057" width="5.625" style="9" customWidth="1"/>
    <col min="13058" max="13060" width="38.625" style="9" customWidth="1"/>
    <col min="13061" max="13063" width="13.625" style="9" customWidth="1"/>
    <col min="13064" max="13312" width="9" style="9"/>
    <col min="13313" max="13313" width="5.625" style="9" customWidth="1"/>
    <col min="13314" max="13316" width="38.625" style="9" customWidth="1"/>
    <col min="13317" max="13319" width="13.625" style="9" customWidth="1"/>
    <col min="13320" max="13568" width="9" style="9"/>
    <col min="13569" max="13569" width="5.625" style="9" customWidth="1"/>
    <col min="13570" max="13572" width="38.625" style="9" customWidth="1"/>
    <col min="13573" max="13575" width="13.625" style="9" customWidth="1"/>
    <col min="13576" max="13824" width="9" style="9"/>
    <col min="13825" max="13825" width="5.625" style="9" customWidth="1"/>
    <col min="13826" max="13828" width="38.625" style="9" customWidth="1"/>
    <col min="13829" max="13831" width="13.625" style="9" customWidth="1"/>
    <col min="13832" max="14080" width="9" style="9"/>
    <col min="14081" max="14081" width="5.625" style="9" customWidth="1"/>
    <col min="14082" max="14084" width="38.625" style="9" customWidth="1"/>
    <col min="14085" max="14087" width="13.625" style="9" customWidth="1"/>
    <col min="14088" max="14336" width="9" style="9"/>
    <col min="14337" max="14337" width="5.625" style="9" customWidth="1"/>
    <col min="14338" max="14340" width="38.625" style="9" customWidth="1"/>
    <col min="14341" max="14343" width="13.625" style="9" customWidth="1"/>
    <col min="14344" max="14592" width="9" style="9"/>
    <col min="14593" max="14593" width="5.625" style="9" customWidth="1"/>
    <col min="14594" max="14596" width="38.625" style="9" customWidth="1"/>
    <col min="14597" max="14599" width="13.625" style="9" customWidth="1"/>
    <col min="14600" max="14848" width="9" style="9"/>
    <col min="14849" max="14849" width="5.625" style="9" customWidth="1"/>
    <col min="14850" max="14852" width="38.625" style="9" customWidth="1"/>
    <col min="14853" max="14855" width="13.625" style="9" customWidth="1"/>
    <col min="14856" max="15104" width="9" style="9"/>
    <col min="15105" max="15105" width="5.625" style="9" customWidth="1"/>
    <col min="15106" max="15108" width="38.625" style="9" customWidth="1"/>
    <col min="15109" max="15111" width="13.625" style="9" customWidth="1"/>
    <col min="15112" max="15360" width="9" style="9"/>
    <col min="15361" max="15361" width="5.625" style="9" customWidth="1"/>
    <col min="15362" max="15364" width="38.625" style="9" customWidth="1"/>
    <col min="15365" max="15367" width="13.625" style="9" customWidth="1"/>
    <col min="15368" max="15616" width="9" style="9"/>
    <col min="15617" max="15617" width="5.625" style="9" customWidth="1"/>
    <col min="15618" max="15620" width="38.625" style="9" customWidth="1"/>
    <col min="15621" max="15623" width="13.625" style="9" customWidth="1"/>
    <col min="15624" max="15872" width="9" style="9"/>
    <col min="15873" max="15873" width="5.625" style="9" customWidth="1"/>
    <col min="15874" max="15876" width="38.625" style="9" customWidth="1"/>
    <col min="15877" max="15879" width="13.625" style="9" customWidth="1"/>
    <col min="15880" max="16128" width="9" style="9"/>
    <col min="16129" max="16129" width="5.625" style="9" customWidth="1"/>
    <col min="16130" max="16132" width="38.625" style="9" customWidth="1"/>
    <col min="16133" max="16135" width="13.625" style="9" customWidth="1"/>
    <col min="16136" max="16384" width="9" style="9"/>
  </cols>
  <sheetData>
    <row r="1" spans="1:7">
      <c r="A1" s="18" t="s">
        <v>668</v>
      </c>
      <c r="B1" s="18"/>
      <c r="C1" s="18"/>
      <c r="D1" s="18"/>
      <c r="E1" s="18"/>
      <c r="F1" s="18"/>
      <c r="G1" s="18"/>
    </row>
    <row r="2" spans="1:7">
      <c r="A2" s="19" t="s">
        <v>669</v>
      </c>
      <c r="B2" s="19"/>
      <c r="C2" s="19"/>
      <c r="D2" s="19"/>
      <c r="E2" s="19"/>
      <c r="F2" s="19"/>
      <c r="G2" s="19"/>
    </row>
    <row r="3" spans="1:7">
      <c r="A3" s="2"/>
      <c r="B3" s="3"/>
      <c r="C3" s="2"/>
      <c r="D3" s="2"/>
      <c r="E3" s="2"/>
      <c r="F3" s="2"/>
      <c r="G3" s="2"/>
    </row>
    <row r="4" spans="1:7">
      <c r="B4" s="6" t="s">
        <v>570</v>
      </c>
      <c r="C4" s="7"/>
      <c r="D4" s="4"/>
      <c r="E4" s="4"/>
      <c r="F4" s="2"/>
      <c r="G4" s="2"/>
    </row>
    <row r="5" spans="1:7">
      <c r="B5" s="2"/>
      <c r="C5" s="3"/>
      <c r="D5" s="2"/>
      <c r="E5" s="2"/>
      <c r="F5" s="2"/>
      <c r="G5" s="2"/>
    </row>
    <row r="6" spans="1:7">
      <c r="B6" s="2" t="s">
        <v>670</v>
      </c>
      <c r="C6" s="3" t="s">
        <v>571</v>
      </c>
      <c r="D6" s="2" t="s">
        <v>671</v>
      </c>
      <c r="E6" s="2" t="s">
        <v>572</v>
      </c>
      <c r="F6" s="2"/>
      <c r="G6" s="2"/>
    </row>
    <row r="7" spans="1:7">
      <c r="B7" s="2" t="s">
        <v>672</v>
      </c>
      <c r="C7" s="3" t="s">
        <v>661</v>
      </c>
      <c r="D7" s="2" t="s">
        <v>673</v>
      </c>
      <c r="E7" s="2" t="s">
        <v>573</v>
      </c>
      <c r="F7" s="2"/>
      <c r="G7" s="2"/>
    </row>
    <row r="8" spans="1:7">
      <c r="B8" s="2" t="s">
        <v>674</v>
      </c>
      <c r="C8" s="3" t="s">
        <v>574</v>
      </c>
      <c r="D8" s="2" t="s">
        <v>675</v>
      </c>
      <c r="E8" s="2" t="s">
        <v>575</v>
      </c>
      <c r="F8" s="2"/>
      <c r="G8" s="2"/>
    </row>
    <row r="9" spans="1:7">
      <c r="B9" s="2" t="s">
        <v>676</v>
      </c>
      <c r="C9" s="3" t="s">
        <v>576</v>
      </c>
      <c r="D9" s="2" t="s">
        <v>677</v>
      </c>
      <c r="E9" s="2" t="s">
        <v>665</v>
      </c>
      <c r="F9" s="2"/>
      <c r="G9" s="2"/>
    </row>
    <row r="10" spans="1:7">
      <c r="B10" s="2" t="s">
        <v>678</v>
      </c>
      <c r="C10" s="3" t="s">
        <v>577</v>
      </c>
      <c r="D10" s="2" t="s">
        <v>679</v>
      </c>
      <c r="E10" s="2" t="s">
        <v>666</v>
      </c>
      <c r="F10" s="2"/>
      <c r="G10" s="2"/>
    </row>
    <row r="11" spans="1:7">
      <c r="B11" s="2" t="s">
        <v>680</v>
      </c>
      <c r="C11" s="3" t="s">
        <v>578</v>
      </c>
      <c r="D11" s="2" t="s">
        <v>681</v>
      </c>
      <c r="E11" s="2" t="s">
        <v>667</v>
      </c>
      <c r="F11" s="2"/>
      <c r="G11" s="2"/>
    </row>
    <row r="12" spans="1:7">
      <c r="B12" s="2" t="s">
        <v>682</v>
      </c>
      <c r="C12" s="3" t="s">
        <v>579</v>
      </c>
      <c r="D12" s="2" t="s">
        <v>683</v>
      </c>
      <c r="E12" s="2" t="s">
        <v>580</v>
      </c>
      <c r="F12" s="2"/>
      <c r="G12" s="2"/>
    </row>
    <row r="13" spans="1:7">
      <c r="B13" s="2" t="s">
        <v>684</v>
      </c>
      <c r="C13" s="3" t="s">
        <v>685</v>
      </c>
      <c r="D13" s="2" t="s">
        <v>686</v>
      </c>
      <c r="E13" s="4" t="s">
        <v>687</v>
      </c>
      <c r="F13" s="2"/>
      <c r="G13" s="2"/>
    </row>
    <row r="14" spans="1:7">
      <c r="A14" s="2"/>
      <c r="B14" s="3"/>
      <c r="C14" s="2"/>
      <c r="D14" s="2"/>
      <c r="E14" s="2"/>
      <c r="F14" s="2"/>
      <c r="G14" s="2"/>
    </row>
    <row r="15" spans="1:7" s="16" customFormat="1">
      <c r="A15" s="12" t="s">
        <v>688</v>
      </c>
      <c r="B15" s="14" t="s">
        <v>0</v>
      </c>
      <c r="C15" s="12" t="s">
        <v>689</v>
      </c>
      <c r="D15" s="12" t="s">
        <v>2</v>
      </c>
      <c r="E15" s="12" t="s">
        <v>1</v>
      </c>
      <c r="F15" s="12" t="s">
        <v>4</v>
      </c>
      <c r="G15" s="15" t="s">
        <v>3</v>
      </c>
    </row>
    <row r="16" spans="1:7" ht="47.25">
      <c r="A16" s="1">
        <v>1</v>
      </c>
      <c r="B16" s="1" t="str">
        <f>"#LEGEND"</f>
        <v>#LEGEND</v>
      </c>
      <c r="C16" s="1" t="str">
        <f>"Jan-Jun 2018;"&amp;CHAR(10)&amp;"Jul/Aug 2018;"&amp;CHAR(10)&amp;"Sep/Oct-Nov/Dec 2018"</f>
        <v>Jan-Jun 2018;
Jul/Aug 2018;
Sep/Oct-Nov/Dec 2018</v>
      </c>
      <c r="D16" s="1" t="s">
        <v>5</v>
      </c>
      <c r="E16" s="1" t="s">
        <v>583</v>
      </c>
      <c r="F16" s="1" t="s">
        <v>6</v>
      </c>
      <c r="G16" s="5" t="s">
        <v>7</v>
      </c>
    </row>
    <row r="17" spans="1:7" ht="47.25">
      <c r="A17" s="1">
        <v>2</v>
      </c>
      <c r="B17" s="1" t="str">
        <f>"ACTION ASIA"</f>
        <v>ACTION ASIA</v>
      </c>
      <c r="C17" s="1" t="str">
        <f>"Jul/Aug-Nov/Dec 2017;"&amp;CHAR(10)&amp;"Jan/Feb-Nov/Dec 2018;"&amp;CHAR(10)&amp;"Jan/Feb 2019"</f>
        <v>Jul/Aug-Nov/Dec 2017;
Jan/Feb-Nov/Dec 2018;
Jan/Feb 2019</v>
      </c>
      <c r="D17" s="5" t="s">
        <v>8</v>
      </c>
      <c r="E17" s="1" t="s">
        <v>583</v>
      </c>
      <c r="F17" s="5" t="s">
        <v>6</v>
      </c>
      <c r="G17" s="5" t="s">
        <v>9</v>
      </c>
    </row>
    <row r="18" spans="1:7">
      <c r="A18" s="1">
        <v>3</v>
      </c>
      <c r="B18" s="1" t="str">
        <f>"ADVISORS TODAY"</f>
        <v>ADVISORS TODAY</v>
      </c>
      <c r="C18" s="1" t="str">
        <f>"vol. 1 2018"</f>
        <v>vol. 1 2018</v>
      </c>
      <c r="D18" s="1" t="s">
        <v>10</v>
      </c>
      <c r="E18" s="1" t="s">
        <v>588</v>
      </c>
      <c r="F18" s="1" t="s">
        <v>6</v>
      </c>
      <c r="G18" s="5" t="s">
        <v>11</v>
      </c>
    </row>
    <row r="19" spans="1:7" ht="31.5">
      <c r="A19" s="1">
        <v>4</v>
      </c>
      <c r="B19" s="1" t="str">
        <f>"AMBROSIA"&amp;CHAR(10)&amp;"客道"</f>
        <v>AMBROSIA
客道</v>
      </c>
      <c r="C19" s="1" t="str">
        <f>"Mar-Sep 2018"</f>
        <v>Mar-Sep 2018</v>
      </c>
      <c r="D19" s="1" t="s">
        <v>12</v>
      </c>
      <c r="E19" s="1" t="s">
        <v>588</v>
      </c>
      <c r="F19" s="1" t="s">
        <v>13</v>
      </c>
      <c r="G19" s="5" t="s">
        <v>14</v>
      </c>
    </row>
    <row r="20" spans="1:7" ht="78.75">
      <c r="A20" s="1">
        <v>5</v>
      </c>
      <c r="B20" s="1" t="str">
        <f>"AMCHAMHK"</f>
        <v>AMCHAMHK</v>
      </c>
      <c r="C20" s="1" t="str">
        <f>"vol. 49 no. 10/11-12 Oct/Nov-Dec 2017;"&amp;CHAR(10)&amp;"vol. 50 no. 1/2-3 Jan/Feb-Mar 2018;"&amp;CHAR(10)&amp;"vol. 50 no. 4/5-6 Apr/May-Jun 2018;"&amp;CHAR(10)&amp;"vol. 50 no. 7/8 Jul/Aug 2018;"&amp;CHAR(10)&amp;"vol. 50 no. 9/10-11 Sep/Oct-Nov 2018"</f>
        <v>vol. 49 no. 10/11-12 Oct/Nov-Dec 2017;
vol. 50 no. 1/2-3 Jan/Feb-Mar 2018;
vol. 50 no. 4/5-6 Apr/May-Jun 2018;
vol. 50 no. 7/8 Jul/Aug 2018;
vol. 50 no. 9/10-11 Sep/Oct-Nov 2018</v>
      </c>
      <c r="D20" s="1" t="s">
        <v>15</v>
      </c>
      <c r="E20" s="1" t="s">
        <v>586</v>
      </c>
      <c r="F20" s="1" t="s">
        <v>6</v>
      </c>
      <c r="G20" s="5" t="s">
        <v>7</v>
      </c>
    </row>
    <row r="21" spans="1:7">
      <c r="A21" s="1">
        <v>6</v>
      </c>
      <c r="B21" s="1" t="str">
        <f>"ARCHBOLD HONG KONG SUPPLEMENT"</f>
        <v>ARCHBOLD HONG KONG SUPPLEMENT</v>
      </c>
      <c r="C21" s="1" t="str">
        <f>"2018 no. 1-2 01 Feb-15 Apr 2018"</f>
        <v>2018 no. 1-2 01 Feb-15 Apr 2018</v>
      </c>
      <c r="D21" s="1" t="s">
        <v>16</v>
      </c>
      <c r="E21" s="1" t="s">
        <v>585</v>
      </c>
      <c r="F21" s="1" t="s">
        <v>6</v>
      </c>
      <c r="G21" s="5" t="s">
        <v>14</v>
      </c>
    </row>
    <row r="22" spans="1:7">
      <c r="A22" s="1">
        <v>7</v>
      </c>
      <c r="B22" s="1" t="str">
        <f>"ARCHITECTURE"</f>
        <v>ARCHITECTURE</v>
      </c>
      <c r="C22" s="1" t="str">
        <f>"2018"</f>
        <v>2018</v>
      </c>
      <c r="D22" s="1" t="s">
        <v>17</v>
      </c>
      <c r="E22" s="1" t="s">
        <v>581</v>
      </c>
      <c r="F22" s="1" t="s">
        <v>6</v>
      </c>
      <c r="G22" s="5" t="s">
        <v>18</v>
      </c>
    </row>
    <row r="23" spans="1:7" ht="31.5">
      <c r="A23" s="1">
        <v>8</v>
      </c>
      <c r="B23" s="1" t="str">
        <f>"ARTNEWS"&amp;CHAR(10)&amp;"藝萃"</f>
        <v>ARTNEWS
藝萃</v>
      </c>
      <c r="C23" s="1" t="str">
        <f>"vol. 27 Nov 2017;"&amp;CHAR(10)&amp;"vol. 28 Apr 2018"</f>
        <v>vol. 27 Nov 2017;
vol. 28 Apr 2018</v>
      </c>
      <c r="D23" s="1" t="s">
        <v>19</v>
      </c>
      <c r="E23" s="1" t="s">
        <v>587</v>
      </c>
      <c r="F23" s="1" t="s">
        <v>13</v>
      </c>
      <c r="G23" s="5" t="s">
        <v>20</v>
      </c>
    </row>
    <row r="24" spans="1:7" ht="31.5">
      <c r="A24" s="1">
        <v>9</v>
      </c>
      <c r="B24" s="1" t="str">
        <f>"ARTS OF ASIA"</f>
        <v>ARTS OF ASIA</v>
      </c>
      <c r="C24" s="1" t="str">
        <f>"vol. 48 no. 2-6 Mar/Apr-Nov/Dec 2018;"&amp;CHAR(10)&amp;"vol. 49 no. 1 Jan/Feb 2019"</f>
        <v>vol. 48 no. 2-6 Mar/Apr-Nov/Dec 2018;
vol. 49 no. 1 Jan/Feb 2019</v>
      </c>
      <c r="D24" s="1" t="s">
        <v>21</v>
      </c>
      <c r="E24" s="1" t="s">
        <v>583</v>
      </c>
      <c r="F24" s="1" t="s">
        <v>6</v>
      </c>
      <c r="G24" s="5" t="s">
        <v>22</v>
      </c>
    </row>
    <row r="25" spans="1:7" ht="31.5">
      <c r="A25" s="1">
        <v>10</v>
      </c>
      <c r="B25" s="1" t="str">
        <f>"ARTSLINK"&amp;CHAR(10)&amp;"藝訊"</f>
        <v>ARTSLINK
藝訊</v>
      </c>
      <c r="C25" s="1" t="str">
        <f>"vol. 5-7 Mar/May-Sep/Nov 2018"</f>
        <v>vol. 5-7 Mar/May-Sep/Nov 2018</v>
      </c>
      <c r="D25" s="1" t="s">
        <v>23</v>
      </c>
      <c r="E25" s="1" t="s">
        <v>587</v>
      </c>
      <c r="F25" s="1" t="s">
        <v>13</v>
      </c>
      <c r="G25" s="5" t="s">
        <v>20</v>
      </c>
    </row>
    <row r="26" spans="1:7" ht="31.5">
      <c r="A26" s="1">
        <v>11</v>
      </c>
      <c r="B26" s="1" t="str">
        <f>"ASIA ASSET MANAGEMENT"</f>
        <v>ASIA ASSET MANAGEMENT</v>
      </c>
      <c r="C26" s="1" t="str">
        <f>"vol. 23 no. 2-11 Feb-Nov 2018;"&amp;CHAR(10)&amp;"vol. 23/24 no. 12/01 Dec/Jan 2018/2019"</f>
        <v>vol. 23 no. 2-11 Feb-Nov 2018;
vol. 23/24 no. 12/01 Dec/Jan 2018/2019</v>
      </c>
      <c r="D26" s="1" t="s">
        <v>24</v>
      </c>
      <c r="E26" s="1" t="s">
        <v>594</v>
      </c>
      <c r="F26" s="1" t="s">
        <v>6</v>
      </c>
      <c r="G26" s="5" t="s">
        <v>608</v>
      </c>
    </row>
    <row r="27" spans="1:7" ht="63">
      <c r="A27" s="1">
        <v>12</v>
      </c>
      <c r="B27" s="1" t="str">
        <f>"ASIAN HOTEL AND CATERING TIMES"</f>
        <v>ASIAN HOTEL AND CATERING TIMES</v>
      </c>
      <c r="C27" s="1" t="str">
        <f>"Feb-Apr 2018;"&amp;CHAR(10)&amp;"May/Jun 2018;"&amp;CHAR(10)&amp;"Jul/Aug-Dec 2018;"&amp;CHAR(10)&amp;"Jan 2019"</f>
        <v>Feb-Apr 2018;
May/Jun 2018;
Jul/Aug-Dec 2018;
Jan 2019</v>
      </c>
      <c r="D27" s="1" t="s">
        <v>25</v>
      </c>
      <c r="E27" s="1" t="s">
        <v>586</v>
      </c>
      <c r="F27" s="1" t="s">
        <v>6</v>
      </c>
      <c r="G27" s="5" t="s">
        <v>7</v>
      </c>
    </row>
    <row r="28" spans="1:7" ht="31.5">
      <c r="A28" s="1">
        <v>13</v>
      </c>
      <c r="B28" s="1" t="str">
        <f>"ASIAN INVESTOR"</f>
        <v>ASIAN INVESTOR</v>
      </c>
      <c r="C28" s="1" t="str">
        <f>"Dec/Jan 2017/2018;"&amp;CHAR(10)&amp;"Feb/Mar-Oct/Nov 2018"</f>
        <v>Dec/Jan 2017/2018;
Feb/Mar-Oct/Nov 2018</v>
      </c>
      <c r="D28" s="1" t="s">
        <v>26</v>
      </c>
      <c r="E28" s="1" t="s">
        <v>587</v>
      </c>
      <c r="F28" s="1" t="s">
        <v>6</v>
      </c>
      <c r="G28" s="5" t="s">
        <v>609</v>
      </c>
    </row>
    <row r="29" spans="1:7" ht="31.5">
      <c r="A29" s="1">
        <v>14</v>
      </c>
      <c r="B29" s="1" t="str">
        <f>"ASIAN JOURNAL OF ENGLISH LANGUAGE TEACHING"</f>
        <v>ASIAN JOURNAL OF ENGLISH LANGUAGE TEACHING</v>
      </c>
      <c r="C29" s="1" t="str">
        <f>"vol. 26 2016/2017;"&amp;CHAR(10)&amp;"vol. 27 2018"</f>
        <v>vol. 26 2016/2017;
vol. 27 2018</v>
      </c>
      <c r="D29" s="1" t="s">
        <v>27</v>
      </c>
      <c r="E29" s="1" t="s">
        <v>581</v>
      </c>
      <c r="F29" s="1" t="s">
        <v>6</v>
      </c>
      <c r="G29" s="5" t="s">
        <v>28</v>
      </c>
    </row>
    <row r="30" spans="1:7" ht="31.5">
      <c r="A30" s="1">
        <v>15</v>
      </c>
      <c r="B30" s="1" t="str">
        <f>"ASIAN-MENA COUNSEL"</f>
        <v>ASIAN-MENA COUNSEL</v>
      </c>
      <c r="C30" s="1" t="str">
        <f>"vol. 15 issue 4-10 2017-2018;"&amp;CHAR(10)&amp;"vol. 16 issue 1 2018"</f>
        <v>vol. 15 issue 4-10 2017-2018;
vol. 16 issue 1 2018</v>
      </c>
      <c r="D30" s="1" t="s">
        <v>29</v>
      </c>
      <c r="E30" s="1" t="s">
        <v>595</v>
      </c>
      <c r="F30" s="1" t="s">
        <v>6</v>
      </c>
      <c r="G30" s="5" t="s">
        <v>610</v>
      </c>
    </row>
    <row r="31" spans="1:7" ht="47.25">
      <c r="A31" s="1">
        <v>16</v>
      </c>
      <c r="B31" s="1" t="str">
        <f>"ASIAN VENTURE CAPITAL JOURNAL"</f>
        <v>ASIAN VENTURE CAPITAL JOURNAL</v>
      </c>
      <c r="C31" s="1" t="str">
        <f>"vol. 29 no. 33-46 06 Sep-06 Dec 2016;"&amp;CHAR(10)&amp;"vol. 30 no. 1 03 Jan 2017;"&amp;CHAR(10)&amp;"vol. 30 no. 3-15 17 Jan-25 Apr 2017"</f>
        <v>vol. 29 no. 33-46 06 Sep-06 Dec 2016;
vol. 30 no. 1 03 Jan 2017;
vol. 30 no. 3-15 17 Jan-25 Apr 2017</v>
      </c>
      <c r="D31" s="1" t="s">
        <v>30</v>
      </c>
      <c r="E31" s="1" t="s">
        <v>592</v>
      </c>
      <c r="F31" s="1" t="s">
        <v>6</v>
      </c>
      <c r="G31" s="5" t="s">
        <v>611</v>
      </c>
    </row>
    <row r="32" spans="1:7">
      <c r="A32" s="1">
        <v>17</v>
      </c>
      <c r="B32" s="1" t="str">
        <f>"AT YOUR SERVICE"</f>
        <v>AT YOUR SERVICE</v>
      </c>
      <c r="C32" s="1" t="str">
        <f>"Jun 2018"</f>
        <v>Jun 2018</v>
      </c>
      <c r="D32" s="1" t="s">
        <v>31</v>
      </c>
      <c r="E32" s="1" t="s">
        <v>585</v>
      </c>
      <c r="F32" s="1" t="s">
        <v>6</v>
      </c>
      <c r="G32" s="5" t="s">
        <v>20</v>
      </c>
    </row>
    <row r="33" spans="1:7">
      <c r="A33" s="1">
        <v>18</v>
      </c>
      <c r="B33" s="1" t="str">
        <f>"BASIS POINT"</f>
        <v>BASIS POINT</v>
      </c>
      <c r="C33" s="1" t="str">
        <f>"issue 1252-1300 08 Jan-17 Dec 2018"</f>
        <v>issue 1252-1300 08 Jan-17 Dec 2018</v>
      </c>
      <c r="D33" s="1" t="s">
        <v>16</v>
      </c>
      <c r="E33" s="1" t="s">
        <v>592</v>
      </c>
      <c r="F33" s="1" t="s">
        <v>6</v>
      </c>
      <c r="G33" s="5" t="s">
        <v>690</v>
      </c>
    </row>
    <row r="34" spans="1:7" ht="94.5">
      <c r="A34" s="1">
        <v>19</v>
      </c>
      <c r="B34" s="1" t="str">
        <f>"BR INTERNATIONAL"</f>
        <v>BR INTERNATIONAL</v>
      </c>
      <c r="C34" s="1" t="str">
        <f>"vol. 55 no. 5/6 Jan/Feb 2018;"&amp;CHAR(10)&amp;"vol. 55 no. 7/8 Mar/Apr 2018;"&amp;CHAR(10)&amp;"vol. 55 no. 9/10 May/Jun 2018;"&amp;CHAR(10)&amp;"vol. 55 no. 11/12 Jul/Aug 2018;"&amp;CHAR(10)&amp;"vol. 56 no. 1/2 Sep/Oct 2018;"&amp;CHAR(10)&amp;"vol. 56 no. 3/4 Nov/Dec 2018"</f>
        <v>vol. 55 no. 5/6 Jan/Feb 2018;
vol. 55 no. 7/8 Mar/Apr 2018;
vol. 55 no. 9/10 May/Jun 2018;
vol. 55 no. 11/12 Jul/Aug 2018;
vol. 56 no. 1/2 Sep/Oct 2018;
vol. 56 no. 3/4 Nov/Dec 2018</v>
      </c>
      <c r="D34" s="1" t="s">
        <v>32</v>
      </c>
      <c r="E34" s="1" t="s">
        <v>583</v>
      </c>
      <c r="F34" s="1" t="s">
        <v>6</v>
      </c>
      <c r="G34" s="5" t="s">
        <v>662</v>
      </c>
    </row>
    <row r="35" spans="1:7">
      <c r="A35" s="1">
        <v>20</v>
      </c>
      <c r="B35" s="1" t="str">
        <f>"BRITAIN IN HONG KONG"</f>
        <v>BRITAIN IN HONG KONG</v>
      </c>
      <c r="C35" s="1" t="str">
        <f>"issue 52-57 Jan/Feb-Nov/Dec 2018"</f>
        <v>issue 52-57 Jan/Feb-Nov/Dec 2018</v>
      </c>
      <c r="D35" s="1" t="s">
        <v>34</v>
      </c>
      <c r="E35" s="1" t="s">
        <v>583</v>
      </c>
      <c r="F35" s="1" t="s">
        <v>6</v>
      </c>
      <c r="G35" s="5" t="s">
        <v>14</v>
      </c>
    </row>
    <row r="36" spans="1:7" ht="31.5">
      <c r="A36" s="1">
        <v>21</v>
      </c>
      <c r="B36" s="1" t="str">
        <f>"BUILDING JOURNAL HONG KONG CHINA"</f>
        <v>BUILDING JOURNAL HONG KONG CHINA</v>
      </c>
      <c r="C36" s="1" t="str">
        <f>"Nov-Dec 2017;"&amp;CHAR(10)&amp;"Jan-Oct 2018"</f>
        <v>Nov-Dec 2017;
Jan-Oct 2018</v>
      </c>
      <c r="D36" s="1" t="s">
        <v>35</v>
      </c>
      <c r="E36" s="1" t="s">
        <v>586</v>
      </c>
      <c r="F36" s="1" t="s">
        <v>13</v>
      </c>
      <c r="G36" s="5" t="s">
        <v>7</v>
      </c>
    </row>
    <row r="37" spans="1:7" ht="31.5">
      <c r="A37" s="1">
        <v>22</v>
      </c>
      <c r="B37" s="1" t="str">
        <f>"BUILDING PRODUCTS FINDER"&amp;CHAR(10)&amp;"建築產品索引"</f>
        <v>BUILDING PRODUCTS FINDER
建築產品索引</v>
      </c>
      <c r="C37" s="1" t="str">
        <f>"2018"</f>
        <v>2018</v>
      </c>
      <c r="D37" s="1" t="s">
        <v>35</v>
      </c>
      <c r="E37" s="1" t="s">
        <v>581</v>
      </c>
      <c r="F37" s="1" t="s">
        <v>13</v>
      </c>
      <c r="G37" s="5" t="s">
        <v>36</v>
      </c>
    </row>
    <row r="38" spans="1:7" ht="31.5">
      <c r="A38" s="1">
        <v>23</v>
      </c>
      <c r="B38" s="1" t="str">
        <f>"THE BULLETIN"&amp;CHAR(10)&amp;"工商月刊"</f>
        <v>THE BULLETIN
工商月刊</v>
      </c>
      <c r="C38" s="1" t="str">
        <f>"Jan-Dec 2018"</f>
        <v>Jan-Dec 2018</v>
      </c>
      <c r="D38" s="1" t="s">
        <v>37</v>
      </c>
      <c r="E38" s="1" t="s">
        <v>586</v>
      </c>
      <c r="F38" s="1" t="s">
        <v>13</v>
      </c>
      <c r="G38" s="5" t="s">
        <v>38</v>
      </c>
    </row>
    <row r="39" spans="1:7" ht="31.5">
      <c r="A39" s="1">
        <v>24</v>
      </c>
      <c r="B39" s="1" t="str">
        <f>"BUSINESS CONNECT"</f>
        <v>BUSINESS CONNECT</v>
      </c>
      <c r="C39" s="1" t="str">
        <f>"Nov 2017;"&amp;CHAR(10)&amp;"Feb 2018"</f>
        <v>Nov 2017;
Feb 2018</v>
      </c>
      <c r="D39" s="1" t="s">
        <v>39</v>
      </c>
      <c r="E39" s="1" t="s">
        <v>596</v>
      </c>
      <c r="F39" s="1" t="s">
        <v>13</v>
      </c>
      <c r="G39" s="5" t="s">
        <v>20</v>
      </c>
    </row>
    <row r="40" spans="1:7">
      <c r="A40" s="1">
        <v>25</v>
      </c>
      <c r="B40" s="1" t="str">
        <f>"BUSINESS TRAVELLER ASIA-PACIFIC"</f>
        <v>BUSINESS TRAVELLER ASIA-PACIFIC</v>
      </c>
      <c r="C40" s="1" t="str">
        <f>"Jan/Feb-Dec 2018"</f>
        <v>Jan/Feb-Dec 2018</v>
      </c>
      <c r="D40" s="1" t="s">
        <v>40</v>
      </c>
      <c r="E40" s="1" t="s">
        <v>595</v>
      </c>
      <c r="F40" s="1" t="s">
        <v>6</v>
      </c>
      <c r="G40" s="5" t="s">
        <v>41</v>
      </c>
    </row>
    <row r="41" spans="1:7">
      <c r="A41" s="1">
        <v>26</v>
      </c>
      <c r="B41" s="1" t="str">
        <f>"CAMPAIGN"</f>
        <v>CAMPAIGN</v>
      </c>
      <c r="C41" s="1" t="str">
        <f>"Mar/Apr 2018"</f>
        <v>Mar/Apr 2018</v>
      </c>
      <c r="D41" s="1" t="s">
        <v>26</v>
      </c>
      <c r="E41" s="1" t="s">
        <v>587</v>
      </c>
      <c r="F41" s="1" t="s">
        <v>6</v>
      </c>
      <c r="G41" s="5" t="s">
        <v>612</v>
      </c>
    </row>
    <row r="42" spans="1:7" ht="31.5">
      <c r="A42" s="1">
        <v>27</v>
      </c>
      <c r="B42" s="1" t="str">
        <f>"CASH FLOW"</f>
        <v>CASH FLOW</v>
      </c>
      <c r="C42" s="1" t="str">
        <f>"issue 85-87 Jan/Apr-Sep/Dec 2018"</f>
        <v>issue 85-87 Jan/Apr-Sep/Dec 2018</v>
      </c>
      <c r="D42" s="1" t="s">
        <v>42</v>
      </c>
      <c r="E42" s="1" t="s">
        <v>596</v>
      </c>
      <c r="F42" s="1" t="s">
        <v>13</v>
      </c>
      <c r="G42" s="5" t="s">
        <v>20</v>
      </c>
    </row>
    <row r="43" spans="1:7" ht="31.5">
      <c r="A43" s="1">
        <v>28</v>
      </c>
      <c r="B43" s="1" t="str">
        <f>"CEI"</f>
        <v>CEI</v>
      </c>
      <c r="C43" s="1" t="str">
        <f>"2018 issue 1;"&amp;CHAR(10)&amp;"2018 issue 2-4 Feb/Mar-Jun/Jul 2018"</f>
        <v>2018 issue 1;
2018 issue 2-4 Feb/Mar-Jun/Jul 2018</v>
      </c>
      <c r="D43" s="1" t="s">
        <v>26</v>
      </c>
      <c r="E43" s="1" t="s">
        <v>587</v>
      </c>
      <c r="F43" s="1" t="s">
        <v>6</v>
      </c>
      <c r="G43" s="5" t="s">
        <v>14</v>
      </c>
    </row>
    <row r="44" spans="1:7" ht="31.5">
      <c r="A44" s="1">
        <v>29</v>
      </c>
      <c r="B44" s="1" t="str">
        <f>"CGCC VISION"&amp;CHAR(10)&amp;"商薈"</f>
        <v>CGCC VISION
商薈</v>
      </c>
      <c r="C44" s="1" t="str">
        <f>"Jan-Dec 2018"</f>
        <v>Jan-Dec 2018</v>
      </c>
      <c r="D44" s="1" t="s">
        <v>43</v>
      </c>
      <c r="E44" s="1" t="s">
        <v>586</v>
      </c>
      <c r="F44" s="1" t="s">
        <v>13</v>
      </c>
      <c r="G44" s="5" t="s">
        <v>44</v>
      </c>
    </row>
    <row r="45" spans="1:7" ht="31.5">
      <c r="A45" s="1">
        <v>30</v>
      </c>
      <c r="B45" s="1" t="str">
        <f>"CHINA INTELLECTUAL PROPERTY"&amp;CHAR(10)&amp;"中國知識產權"</f>
        <v>CHINA INTELLECTUAL PROPERTY
中國知識產權</v>
      </c>
      <c r="C45" s="1" t="str">
        <f>"issue 82 Nov/Dec 2017;"&amp;CHAR(10)&amp;"issue 83-87 Jan/Feb-Sep/Oct 2018"</f>
        <v>issue 82 Nov/Dec 2017;
issue 83-87 Jan/Feb-Sep/Oct 2018</v>
      </c>
      <c r="D45" s="1" t="s">
        <v>45</v>
      </c>
      <c r="E45" s="1" t="s">
        <v>583</v>
      </c>
      <c r="F45" s="1" t="s">
        <v>6</v>
      </c>
      <c r="G45" s="5" t="s">
        <v>46</v>
      </c>
    </row>
    <row r="46" spans="1:7" ht="31.5">
      <c r="A46" s="1">
        <v>31</v>
      </c>
      <c r="B46" s="1" t="str">
        <f>"CHINA LABOUR QUARTERLY"</f>
        <v>CHINA LABOUR QUARTERLY</v>
      </c>
      <c r="C46" s="1" t="str">
        <f>"issue 16 Sep 2017;"&amp;CHAR(10)&amp;"issue 17-18 Jan-Apr 2018"</f>
        <v>issue 16 Sep 2017;
issue 17-18 Jan-Apr 2018</v>
      </c>
      <c r="D46" s="1" t="s">
        <v>47</v>
      </c>
      <c r="E46" s="1" t="s">
        <v>596</v>
      </c>
      <c r="F46" s="1" t="s">
        <v>6</v>
      </c>
      <c r="G46" s="5" t="s">
        <v>20</v>
      </c>
    </row>
    <row r="47" spans="1:7" ht="31.5">
      <c r="A47" s="1">
        <v>32</v>
      </c>
      <c r="B47" s="1" t="str">
        <f>"CHINA LAW"&amp;CHAR(10)&amp;"中國法律"</f>
        <v>CHINA LAW
中國法律</v>
      </c>
      <c r="C47" s="1" t="str">
        <f>"2017 issue 4 (no. 127) Oct 2017;"&amp;CHAR(10)&amp;"2018 issue 1-4 (no. 128-131) Feb-Oct 2018"</f>
        <v>2017 issue 4 (no. 127) Oct 2017;
2018 issue 1-4 (no. 128-131) Feb-Oct 2018</v>
      </c>
      <c r="D47" s="1" t="s">
        <v>48</v>
      </c>
      <c r="E47" s="1" t="s">
        <v>583</v>
      </c>
      <c r="F47" s="1" t="s">
        <v>13</v>
      </c>
      <c r="G47" s="5" t="s">
        <v>49</v>
      </c>
    </row>
    <row r="48" spans="1:7" ht="31.5">
      <c r="A48" s="1">
        <v>33</v>
      </c>
      <c r="B48" s="1" t="str">
        <f>"CHINA PATENTS &amp; TRADEMARKS"&amp;CHAR(10)&amp;"中國專利與商標"</f>
        <v>CHINA PATENTS &amp; TRADEMARKS
中國專利與商標</v>
      </c>
      <c r="C48" s="1" t="str">
        <f>"2018 no. 1-4 (vol. 132-135) Jan-Oct 2018"</f>
        <v>2018 no. 1-4 (vol. 132-135) Jan-Oct 2018</v>
      </c>
      <c r="D48" s="1" t="s">
        <v>50</v>
      </c>
      <c r="E48" s="1" t="s">
        <v>587</v>
      </c>
      <c r="F48" s="1" t="s">
        <v>13</v>
      </c>
      <c r="G48" s="5" t="s">
        <v>613</v>
      </c>
    </row>
    <row r="49" spans="1:7" ht="31.5">
      <c r="A49" s="1">
        <v>34</v>
      </c>
      <c r="B49" s="1" t="str">
        <f>"CHINA PERSPECTIVES"&amp;CHAR(10)&amp;"神州展望"</f>
        <v>CHINA PERSPECTIVES
神州展望</v>
      </c>
      <c r="C49" s="1" t="str">
        <f>"2017 no. 4;"&amp;CHAR(10)&amp;"2018 no. 1/2-3"</f>
        <v>2017 no. 4;
2018 no. 1/2-3</v>
      </c>
      <c r="D49" s="1" t="s">
        <v>51</v>
      </c>
      <c r="E49" s="1" t="s">
        <v>597</v>
      </c>
      <c r="F49" s="1" t="s">
        <v>6</v>
      </c>
      <c r="G49" s="5" t="s">
        <v>52</v>
      </c>
    </row>
    <row r="50" spans="1:7" ht="47.25">
      <c r="A50" s="1">
        <v>35</v>
      </c>
      <c r="B50" s="1" t="str">
        <f>"THE CHINA REVIEW : AN INTERDISCIPLINARY JOURNAL ON GREATER CHINA"</f>
        <v>THE CHINA REVIEW : AN INTERDISCIPLINARY JOURNAL ON GREATER CHINA</v>
      </c>
      <c r="C50" s="1" t="str">
        <f>"vol. 18 no. 1-4 Feb-Nov 2018"</f>
        <v>vol. 18 no. 1-4 Feb-Nov 2018</v>
      </c>
      <c r="D50" s="1" t="s">
        <v>27</v>
      </c>
      <c r="E50" s="1" t="s">
        <v>597</v>
      </c>
      <c r="F50" s="1" t="s">
        <v>6</v>
      </c>
      <c r="G50" s="5" t="s">
        <v>614</v>
      </c>
    </row>
    <row r="51" spans="1:7" ht="47.25">
      <c r="A51" s="1">
        <v>36</v>
      </c>
      <c r="B51" s="1" t="str">
        <f>"CHINA'S CUSTOMS STATISTICS (MONTHLY EXPORTS &amp; IMPORTS)"&amp;CHAR(10)&amp;"中國海關統計(月刊)"</f>
        <v>CHINA'S CUSTOMS STATISTICS (MONTHLY EXPORTS &amp; IMPORTS)
中國海關統計(月刊)</v>
      </c>
      <c r="C51" s="1" t="str">
        <f>"no. 339-340 Nov-Dec 2017;"&amp;CHAR(10)&amp;"no. 341-349 Jan-Sep 2018"</f>
        <v>no. 339-340 Nov-Dec 2017;
no. 341-349 Jan-Sep 2018</v>
      </c>
      <c r="D51" s="1" t="s">
        <v>53</v>
      </c>
      <c r="E51" s="1" t="s">
        <v>586</v>
      </c>
      <c r="F51" s="1" t="s">
        <v>6</v>
      </c>
      <c r="G51" s="5" t="s">
        <v>36</v>
      </c>
    </row>
    <row r="52" spans="1:7" ht="63">
      <c r="A52" s="1">
        <v>37</v>
      </c>
      <c r="B52" s="1" t="str">
        <f>"CHINESE UNIVERSITY BULLETIN"</f>
        <v>CHINESE UNIVERSITY BULLETIN</v>
      </c>
      <c r="C52" s="1" t="str">
        <f>"2017 no. 2;"&amp;CHAR(10)&amp;"2018 no. 1;"&amp;CHAR(10)&amp;"Chinese University Bulletin Special Supplement, Summer 2018"</f>
        <v>2017 no. 2;
2018 no. 1;
Chinese University Bulletin Special Supplement, Summer 2018</v>
      </c>
      <c r="D52" s="1" t="s">
        <v>54</v>
      </c>
      <c r="E52" s="1" t="s">
        <v>590</v>
      </c>
      <c r="F52" s="1" t="s">
        <v>6</v>
      </c>
      <c r="G52" s="5" t="s">
        <v>20</v>
      </c>
    </row>
    <row r="53" spans="1:7" ht="31.5">
      <c r="A53" s="1">
        <v>38</v>
      </c>
      <c r="B53" s="1" t="str">
        <f>"CHING FENG"&amp;CHAR(10)&amp;"景風"</f>
        <v>CHING FENG
景風</v>
      </c>
      <c r="C53" s="1" t="str">
        <f>"vol. 16 no. 1/2 2017"</f>
        <v>vol. 16 no. 1/2 2017</v>
      </c>
      <c r="D53" s="1" t="s">
        <v>55</v>
      </c>
      <c r="E53" s="1" t="s">
        <v>582</v>
      </c>
      <c r="F53" s="1" t="s">
        <v>6</v>
      </c>
      <c r="G53" s="5" t="s">
        <v>56</v>
      </c>
    </row>
    <row r="54" spans="1:7">
      <c r="A54" s="1">
        <v>39</v>
      </c>
      <c r="B54" s="1" t="str">
        <f>"CHRISTMAS"</f>
        <v>CHRISTMAS</v>
      </c>
      <c r="C54" s="1" t="str">
        <f>"Dec 2017"</f>
        <v>Dec 2017</v>
      </c>
      <c r="D54" s="1" t="s">
        <v>31</v>
      </c>
      <c r="E54" s="1" t="s">
        <v>581</v>
      </c>
      <c r="F54" s="1" t="s">
        <v>6</v>
      </c>
      <c r="G54" s="5" t="s">
        <v>20</v>
      </c>
    </row>
    <row r="55" spans="1:7" ht="31.5">
      <c r="A55" s="1">
        <v>40</v>
      </c>
      <c r="B55" s="1" t="str">
        <f>"CITY LIFE - HONG KONG"&amp;CHAR(10)&amp;"東方之珠"</f>
        <v>CITY LIFE - HONG KONG
東方之珠</v>
      </c>
      <c r="C55" s="1" t="str">
        <f>"vol. 17 no. 1-12 Jan-Dec 2018"</f>
        <v>vol. 17 no. 1-12 Jan-Dec 2018</v>
      </c>
      <c r="D55" s="1" t="s">
        <v>57</v>
      </c>
      <c r="E55" s="1" t="s">
        <v>586</v>
      </c>
      <c r="F55" s="1" t="s">
        <v>13</v>
      </c>
      <c r="G55" s="5" t="s">
        <v>20</v>
      </c>
    </row>
    <row r="56" spans="1:7" ht="31.5">
      <c r="A56" s="1">
        <v>41</v>
      </c>
      <c r="B56" s="1" t="str">
        <f>"CLASSROOM EMAGAZINE"</f>
        <v>CLASSROOM EMAGAZINE</v>
      </c>
      <c r="C56" s="1" t="str">
        <f>"issue 115-119 Jun-Dec 2017;"&amp;CHAR(10)&amp;"issue 120-123 Jan-Apr 2018"</f>
        <v>issue 115-119 Jun-Dec 2017;
issue 120-123 Jan-Apr 2018</v>
      </c>
      <c r="D56" s="1" t="s">
        <v>58</v>
      </c>
      <c r="E56" s="1" t="s">
        <v>595</v>
      </c>
      <c r="F56" s="1" t="s">
        <v>6</v>
      </c>
      <c r="G56" s="5" t="s">
        <v>59</v>
      </c>
    </row>
    <row r="57" spans="1:7">
      <c r="A57" s="1">
        <v>42</v>
      </c>
      <c r="B57" s="1" t="str">
        <f>"COMPUTERWORLD HONG KONG"</f>
        <v>COMPUTERWORLD HONG KONG</v>
      </c>
      <c r="C57" s="1" t="str">
        <f>"Jun/Jul 2018"</f>
        <v>Jun/Jul 2018</v>
      </c>
      <c r="D57" s="1" t="s">
        <v>60</v>
      </c>
      <c r="E57" s="1" t="s">
        <v>603</v>
      </c>
      <c r="F57" s="1" t="s">
        <v>6</v>
      </c>
      <c r="G57" s="5" t="s">
        <v>7</v>
      </c>
    </row>
    <row r="58" spans="1:7" ht="31.5">
      <c r="A58" s="1">
        <v>43</v>
      </c>
      <c r="B58" s="1" t="str">
        <f>"CONCIERGE"</f>
        <v>CONCIERGE</v>
      </c>
      <c r="C58" s="1" t="str">
        <f>"vol. 180-190 Jan/Feb-Dec 2018;"&amp;CHAR(10)&amp;"vol. 191 Jan/Feb 2019"</f>
        <v>vol. 180-190 Jan/Feb-Dec 2018;
vol. 191 Jan/Feb 2019</v>
      </c>
      <c r="D58" s="1" t="s">
        <v>61</v>
      </c>
      <c r="E58" s="1" t="s">
        <v>594</v>
      </c>
      <c r="F58" s="1" t="s">
        <v>62</v>
      </c>
      <c r="G58" s="5" t="s">
        <v>20</v>
      </c>
    </row>
    <row r="59" spans="1:7" ht="31.5">
      <c r="A59" s="1">
        <v>44</v>
      </c>
      <c r="B59" s="1" t="str">
        <f>"CONSTRUCTION &amp; CONTRACT NEWS"&amp;CHAR(10)&amp;"建築承造雜誌"</f>
        <v>CONSTRUCTION &amp; CONTRACT NEWS
建築承造雜誌</v>
      </c>
      <c r="C59" s="1" t="str">
        <f>"2017 no. 5-6;"&amp;CHAR(10)&amp;"2018 no. 1-5"</f>
        <v>2017 no. 5-6;
2018 no. 1-5</v>
      </c>
      <c r="D59" s="1" t="s">
        <v>35</v>
      </c>
      <c r="E59" s="1" t="s">
        <v>583</v>
      </c>
      <c r="F59" s="1" t="s">
        <v>13</v>
      </c>
      <c r="G59" s="5" t="s">
        <v>7</v>
      </c>
    </row>
    <row r="60" spans="1:7" ht="31.5">
      <c r="A60" s="1">
        <v>45</v>
      </c>
      <c r="B60" s="1" t="str">
        <f>"CONSTRUCTION NEWS"&amp;CHAR(10)&amp;"建築快訊"</f>
        <v>CONSTRUCTION NEWS
建築快訊</v>
      </c>
      <c r="C60" s="1" t="str">
        <f>"vol. 27 no. 3-6 Jan-Jul 2018;"&amp;CHAR(10)&amp;"vol. 28 no. 1-2 Sep-Nov 2018"</f>
        <v>vol. 27 no. 3-6 Jan-Jul 2018;
vol. 28 no. 1-2 Sep-Nov 2018</v>
      </c>
      <c r="D60" s="1" t="s">
        <v>63</v>
      </c>
      <c r="E60" s="1" t="s">
        <v>583</v>
      </c>
      <c r="F60" s="1" t="s">
        <v>13</v>
      </c>
      <c r="G60" s="5" t="s">
        <v>615</v>
      </c>
    </row>
    <row r="61" spans="1:7" ht="31.5">
      <c r="A61" s="1">
        <v>46</v>
      </c>
      <c r="B61" s="1" t="str">
        <f>"THE CORPORATE TREASURER"</f>
        <v>THE CORPORATE TREASURER</v>
      </c>
      <c r="C61" s="1" t="str">
        <f>"2016/2017;"&amp;CHAR(10)&amp;"2017/2018"</f>
        <v>2016/2017;
2017/2018</v>
      </c>
      <c r="D61" s="1" t="s">
        <v>26</v>
      </c>
      <c r="E61" s="1" t="s">
        <v>581</v>
      </c>
      <c r="F61" s="1" t="s">
        <v>6</v>
      </c>
      <c r="G61" s="5" t="s">
        <v>14</v>
      </c>
    </row>
    <row r="62" spans="1:7" ht="63">
      <c r="A62" s="1">
        <v>47</v>
      </c>
      <c r="B62" s="1" t="str">
        <f>"CPRJ INTERNATIONAL"&amp;CHAR(10)&amp;"中國塑料橡膠(國際版)"</f>
        <v>CPRJ INTERNATIONAL
中國塑料橡膠(國際版)</v>
      </c>
      <c r="C62" s="1" t="str">
        <f>"Dec 2017;"&amp;CHAR(10)&amp;"Apr 2018;"&amp;CHAR(10)&amp;"Jun 2018;"&amp;CHAR(10)&amp;"Oct 2018"</f>
        <v>Dec 2017;
Apr 2018;
Jun 2018;
Oct 2018</v>
      </c>
      <c r="D62" s="1" t="s">
        <v>64</v>
      </c>
      <c r="E62" s="1" t="s">
        <v>587</v>
      </c>
      <c r="F62" s="1" t="s">
        <v>6</v>
      </c>
      <c r="G62" s="5" t="s">
        <v>20</v>
      </c>
    </row>
    <row r="63" spans="1:7">
      <c r="A63" s="1">
        <v>48</v>
      </c>
      <c r="B63" s="1" t="str">
        <f>"CRAVE"</f>
        <v>CRAVE</v>
      </c>
      <c r="C63" s="1" t="str">
        <f>"issue 91-92 Feb/Mar-Apr/May 2018"</f>
        <v>issue 91-92 Feb/Mar-Apr/May 2018</v>
      </c>
      <c r="D63" s="1" t="s">
        <v>65</v>
      </c>
      <c r="E63" s="1" t="s">
        <v>586</v>
      </c>
      <c r="F63" s="1" t="s">
        <v>6</v>
      </c>
      <c r="G63" s="5" t="s">
        <v>66</v>
      </c>
    </row>
    <row r="64" spans="1:7">
      <c r="A64" s="1">
        <v>49</v>
      </c>
      <c r="B64" s="1" t="str">
        <f>"CSJ"</f>
        <v>CSJ</v>
      </c>
      <c r="C64" s="1" t="str">
        <f>"vol. 28 no. 1-12 Jan-Dec 2018"</f>
        <v>vol. 28 no. 1-12 Jan-Dec 2018</v>
      </c>
      <c r="D64" s="1" t="s">
        <v>34</v>
      </c>
      <c r="E64" s="1" t="s">
        <v>586</v>
      </c>
      <c r="F64" s="1" t="s">
        <v>6</v>
      </c>
      <c r="G64" s="5" t="s">
        <v>616</v>
      </c>
    </row>
    <row r="65" spans="1:7">
      <c r="A65" s="1">
        <v>50</v>
      </c>
      <c r="B65" s="1" t="str">
        <f>"CULTURE"</f>
        <v>CULTURE</v>
      </c>
      <c r="C65" s="1" t="str">
        <f>"issue 157-167 Jan/Feb-Nov/Dec 2018"</f>
        <v>issue 157-167 Jan/Feb-Nov/Dec 2018</v>
      </c>
      <c r="D65" s="1" t="s">
        <v>67</v>
      </c>
      <c r="E65" s="1" t="s">
        <v>586</v>
      </c>
      <c r="F65" s="1" t="s">
        <v>6</v>
      </c>
      <c r="G65" s="5" t="s">
        <v>68</v>
      </c>
    </row>
    <row r="66" spans="1:7" ht="31.5">
      <c r="A66" s="1">
        <v>51</v>
      </c>
      <c r="B66" s="1" t="str">
        <f>"DANCE JOURNAL/HK"&amp;CHAR(10)&amp;"舞蹈手札"</f>
        <v>DANCE JOURNAL/HK
舞蹈手札</v>
      </c>
      <c r="C66" s="1" t="str">
        <f>"vol. 20 no. 1-6 Feb/Mar 2018-Dec/Jan 2018/2019"</f>
        <v>vol. 20 no. 1-6 Feb/Mar 2018-Dec/Jan 2018/2019</v>
      </c>
      <c r="D66" s="1" t="s">
        <v>69</v>
      </c>
      <c r="E66" s="1" t="s">
        <v>583</v>
      </c>
      <c r="F66" s="1" t="s">
        <v>13</v>
      </c>
      <c r="G66" s="5" t="s">
        <v>14</v>
      </c>
    </row>
    <row r="67" spans="1:7" ht="47.25">
      <c r="A67" s="1">
        <v>52</v>
      </c>
      <c r="B67" s="1" t="str">
        <f>"DESIGN 360 : CONCEPT &amp; DESIGN MAGAZINE = DESIGN 360 : 觀念與設計雜誌"</f>
        <v>DESIGN 360 : CONCEPT &amp; DESIGN MAGAZINE = DESIGN 360 : 觀念與設計雜誌</v>
      </c>
      <c r="C67" s="1" t="str">
        <f>"no. 70-72 Aug-Dec 2017;"&amp;CHAR(10)&amp;"no. 73-75 Feb-Jun 2018"</f>
        <v>no. 70-72 Aug-Dec 2017;
no. 73-75 Feb-Jun 2018</v>
      </c>
      <c r="D67" s="1" t="s">
        <v>70</v>
      </c>
      <c r="E67" s="1" t="s">
        <v>583</v>
      </c>
      <c r="F67" s="1" t="s">
        <v>13</v>
      </c>
      <c r="G67" s="5" t="s">
        <v>71</v>
      </c>
    </row>
    <row r="68" spans="1:7" ht="31.5">
      <c r="A68" s="1">
        <v>53</v>
      </c>
      <c r="B68" s="1" t="str">
        <f>"DESTINATION MACAU"&amp;CHAR(10)&amp;"探索澳門"</f>
        <v>DESTINATION MACAU
探索澳門</v>
      </c>
      <c r="C68" s="1" t="str">
        <f>"no. 65 Autumn 2017"</f>
        <v>no. 65 Autumn 2017</v>
      </c>
      <c r="D68" s="1" t="s">
        <v>31</v>
      </c>
      <c r="E68" s="1" t="s">
        <v>587</v>
      </c>
      <c r="F68" s="1" t="s">
        <v>13</v>
      </c>
      <c r="G68" s="5" t="s">
        <v>46</v>
      </c>
    </row>
    <row r="69" spans="1:7" ht="78.75">
      <c r="A69" s="1">
        <v>54</v>
      </c>
      <c r="B69" s="1" t="str">
        <f>"THE ECONOMIST"</f>
        <v>THE ECONOMIST</v>
      </c>
      <c r="C69" s="1" t="str">
        <f>"vol. 425 no. 9071-9072 16 Dec-23 Dec 2017;"&amp;CHAR(10)&amp;"vol. 426 no. 9073-9085 06 Jan-31 Mar 2018;"&amp;CHAR(10)&amp;"vol. 427 no. 9086-9098 07 Apr-30 Jun 2018;"&amp;CHAR(10)&amp;"vol. 428 no. 9099-9111 07 Jul-29 Sep 2018;"&amp;CHAR(10)&amp;"vol. 429 no. 9112-9123 06 Oct-22 Dec 2018"</f>
        <v>vol. 425 no. 9071-9072 16 Dec-23 Dec 2017;
vol. 426 no. 9073-9085 06 Jan-31 Mar 2018;
vol. 427 no. 9086-9098 07 Apr-30 Jun 2018;
vol. 428 no. 9099-9111 07 Jul-29 Sep 2018;
vol. 429 no. 9112-9123 06 Oct-22 Dec 2018</v>
      </c>
      <c r="D69" s="1" t="s">
        <v>72</v>
      </c>
      <c r="E69" s="1" t="s">
        <v>592</v>
      </c>
      <c r="F69" s="1" t="s">
        <v>6</v>
      </c>
      <c r="G69" s="5" t="s">
        <v>73</v>
      </c>
    </row>
    <row r="70" spans="1:7" ht="31.5">
      <c r="A70" s="1">
        <v>55</v>
      </c>
      <c r="B70" s="1" t="str">
        <f>"ENGINEERING LETTERS"</f>
        <v>ENGINEERING LETTERS</v>
      </c>
      <c r="C70" s="1" t="str">
        <f>"vol. 25 issue 4 Dec 2017;"&amp;CHAR(10)&amp;"vol. 26 issue 1-4 Mar-Dec 2018"</f>
        <v>vol. 25 issue 4 Dec 2017;
vol. 26 issue 1-4 Mar-Dec 2018</v>
      </c>
      <c r="D70" s="1" t="s">
        <v>74</v>
      </c>
      <c r="E70" s="1" t="s">
        <v>587</v>
      </c>
      <c r="F70" s="1" t="s">
        <v>6</v>
      </c>
      <c r="G70" s="5" t="s">
        <v>20</v>
      </c>
    </row>
    <row r="71" spans="1:7" ht="31.5">
      <c r="A71" s="1">
        <v>56</v>
      </c>
      <c r="B71" s="1" t="str">
        <f>"FACADE"&amp;CHAR(10)&amp;"幕牆"</f>
        <v>FACADE
幕牆</v>
      </c>
      <c r="C71" s="1" t="str">
        <f>"vol. 18-19 Feb-Sep 2018"</f>
        <v>vol. 18-19 Feb-Sep 2018</v>
      </c>
      <c r="D71" s="1" t="s">
        <v>75</v>
      </c>
      <c r="E71" s="1" t="s">
        <v>582</v>
      </c>
      <c r="F71" s="1" t="s">
        <v>13</v>
      </c>
      <c r="G71" s="5" t="s">
        <v>76</v>
      </c>
    </row>
    <row r="72" spans="1:7">
      <c r="A72" s="1">
        <v>57</v>
      </c>
      <c r="B72" s="1" t="str">
        <f>"FAR EAST BROADCASTER"</f>
        <v>FAR EAST BROADCASTER</v>
      </c>
      <c r="C72" s="1" t="str">
        <f>"vol. 43 no. 1-4 Jan/Mar-Oct/Dec 2018"</f>
        <v>vol. 43 no. 1-4 Jan/Mar-Oct/Dec 2018</v>
      </c>
      <c r="D72" s="1" t="s">
        <v>77</v>
      </c>
      <c r="E72" s="1" t="s">
        <v>587</v>
      </c>
      <c r="F72" s="1" t="s">
        <v>6</v>
      </c>
      <c r="G72" s="5" t="s">
        <v>20</v>
      </c>
    </row>
    <row r="73" spans="1:7" ht="31.5">
      <c r="A73" s="1">
        <v>58</v>
      </c>
      <c r="B73" s="1" t="str">
        <f>"FINANCE ASIA"</f>
        <v>FINANCE ASIA</v>
      </c>
      <c r="C73" s="1" t="str">
        <f>"Jan/Feb-Jul/Aug 2018;"&amp;CHAR(10)&amp;"Autumn 2018"</f>
        <v>Jan/Feb-Jul/Aug 2018;
Autumn 2018</v>
      </c>
      <c r="D73" s="1" t="s">
        <v>26</v>
      </c>
      <c r="E73" s="1" t="s">
        <v>587</v>
      </c>
      <c r="F73" s="1" t="s">
        <v>6</v>
      </c>
      <c r="G73" s="5" t="s">
        <v>617</v>
      </c>
    </row>
    <row r="74" spans="1:7" ht="31.5">
      <c r="A74" s="1">
        <v>59</v>
      </c>
      <c r="B74" s="1" t="str">
        <f>"FINE MUSIC"&amp;CHAR(10)&amp;"美樂集"</f>
        <v>FINE MUSIC
美樂集</v>
      </c>
      <c r="C74" s="1" t="str">
        <f>"Jan-Dec 2018"</f>
        <v>Jan-Dec 2018</v>
      </c>
      <c r="D74" s="1" t="s">
        <v>78</v>
      </c>
      <c r="E74" s="1" t="s">
        <v>586</v>
      </c>
      <c r="F74" s="1" t="s">
        <v>13</v>
      </c>
      <c r="G74" s="5" t="s">
        <v>20</v>
      </c>
    </row>
    <row r="75" spans="1:7" ht="31.5">
      <c r="A75" s="1">
        <v>60</v>
      </c>
      <c r="B75" s="1" t="str">
        <f>"FOODPACIFIC MANUFACTURING JOURNAL"</f>
        <v>FOODPACIFIC MANUFACTURING JOURNAL</v>
      </c>
      <c r="C75" s="1" t="str">
        <f>"vol. 18 no. 1-7 Jan/Feb-Nov 2018"</f>
        <v>vol. 18 no. 1-7 Jan/Feb-Nov 2018</v>
      </c>
      <c r="D75" s="1" t="s">
        <v>79</v>
      </c>
      <c r="E75" s="1" t="s">
        <v>598</v>
      </c>
      <c r="F75" s="1" t="s">
        <v>6</v>
      </c>
      <c r="G75" s="17" t="s">
        <v>691</v>
      </c>
    </row>
    <row r="76" spans="1:7" ht="31.5">
      <c r="A76" s="1">
        <v>61</v>
      </c>
      <c r="B76" s="1" t="str">
        <f>"FRAGRANT HARBOUR"</f>
        <v>FRAGRANT HARBOUR</v>
      </c>
      <c r="C76" s="1" t="str">
        <f>"vol. 33 no. 293-294 2017/2018-2018;"&amp;CHAR(10)&amp;"vol. 33 no. 295-296 2018"</f>
        <v>vol. 33 no. 293-294 2017/2018-2018;
vol. 33 no. 295-296 2018</v>
      </c>
      <c r="D76" s="1" t="s">
        <v>80</v>
      </c>
      <c r="E76" s="1" t="s">
        <v>599</v>
      </c>
      <c r="F76" s="1" t="s">
        <v>6</v>
      </c>
      <c r="G76" s="5" t="s">
        <v>663</v>
      </c>
    </row>
    <row r="77" spans="1:7">
      <c r="A77" s="1">
        <v>62</v>
      </c>
      <c r="B77" s="1" t="str">
        <f>"FUTURARC"</f>
        <v>FUTURARC</v>
      </c>
      <c r="C77" s="1" t="str">
        <f>"vol. 58-60 Jan/Feb-May/Jun 2018"</f>
        <v>vol. 58-60 Jan/Feb-May/Jun 2018</v>
      </c>
      <c r="D77" s="1" t="s">
        <v>17</v>
      </c>
      <c r="E77" s="1" t="s">
        <v>692</v>
      </c>
      <c r="F77" s="1" t="s">
        <v>6</v>
      </c>
      <c r="G77" s="5" t="s">
        <v>81</v>
      </c>
    </row>
    <row r="78" spans="1:7">
      <c r="A78" s="1">
        <v>63</v>
      </c>
      <c r="B78" s="1" t="str">
        <f>"G.E.T.H"</f>
        <v>G.E.T.H</v>
      </c>
      <c r="C78" s="1" t="str">
        <f>"Jan-Oct 2018"</f>
        <v>Jan-Oct 2018</v>
      </c>
      <c r="D78" s="1" t="s">
        <v>82</v>
      </c>
      <c r="E78" s="1" t="s">
        <v>664</v>
      </c>
      <c r="F78" s="1" t="s">
        <v>6</v>
      </c>
      <c r="G78" s="5" t="s">
        <v>83</v>
      </c>
    </row>
    <row r="79" spans="1:7" ht="47.25">
      <c r="A79" s="1">
        <v>64</v>
      </c>
      <c r="B79" s="1" t="str">
        <f>"GAFENCU"&amp;CHAR(10)&amp;"高峰傲"</f>
        <v>GAFENCU
高峰傲</v>
      </c>
      <c r="C79" s="1" t="str">
        <f>"Dec 2017;"&amp;CHAR(10)&amp;"Feb-Jun 2018;"&amp;CHAR(10)&amp;"Aug-Dec 2018"</f>
        <v>Dec 2017;
Feb-Jun 2018;
Aug-Dec 2018</v>
      </c>
      <c r="D79" s="1" t="s">
        <v>84</v>
      </c>
      <c r="E79" s="1" t="s">
        <v>586</v>
      </c>
      <c r="F79" s="1" t="s">
        <v>6</v>
      </c>
      <c r="G79" s="5" t="s">
        <v>66</v>
      </c>
    </row>
    <row r="80" spans="1:7" ht="47.25">
      <c r="A80" s="1">
        <v>65</v>
      </c>
      <c r="B80" s="1" t="str">
        <f>"GLOBAL DIAMOND &amp; PEARL"</f>
        <v>GLOBAL DIAMOND &amp; PEARL</v>
      </c>
      <c r="C80" s="1" t="str">
        <f>"vol. 1-2 Mar-Jun 2017;"&amp;CHAR(10)&amp;"vol. 3 2017;"&amp;CHAR(10)&amp;"vol. 1-2 2018"</f>
        <v>vol. 1-2 Mar-Jun 2017;
vol. 3 2017;
vol. 1-2 2018</v>
      </c>
      <c r="D80" s="1" t="s">
        <v>85</v>
      </c>
      <c r="E80" s="1" t="s">
        <v>604</v>
      </c>
      <c r="F80" s="1" t="s">
        <v>6</v>
      </c>
      <c r="G80" s="5" t="s">
        <v>618</v>
      </c>
    </row>
    <row r="81" spans="1:7" ht="31.5">
      <c r="A81" s="1">
        <v>66</v>
      </c>
      <c r="B81" s="1" t="str">
        <f>"GLOBAL JEWELRY SPECIAL"</f>
        <v>GLOBAL JEWELRY SPECIAL</v>
      </c>
      <c r="C81" s="1" t="str">
        <f>"Mar-Dec 2017;"&amp;CHAR(10)&amp;"Mar-Jun 2018"</f>
        <v>Mar-Dec 2017;
Mar-Jun 2018</v>
      </c>
      <c r="D81" s="1" t="s">
        <v>85</v>
      </c>
      <c r="E81" s="1" t="s">
        <v>587</v>
      </c>
      <c r="F81" s="1" t="s">
        <v>6</v>
      </c>
      <c r="G81" s="5" t="s">
        <v>618</v>
      </c>
    </row>
    <row r="82" spans="1:7" ht="47.25">
      <c r="A82" s="1">
        <v>67</v>
      </c>
      <c r="B82" s="1" t="str">
        <f>"GLOBAL PREMIUM, GIFTS &amp; HOUSEWARE"</f>
        <v>GLOBAL PREMIUM, GIFTS &amp; HOUSEWARE</v>
      </c>
      <c r="C82" s="1" t="str">
        <f>"Apr 2017;"&amp;CHAR(10)&amp;"Oct 2017;"&amp;CHAR(10)&amp;"Jan 2018"</f>
        <v>Apr 2017;
Oct 2017;
Jan 2018</v>
      </c>
      <c r="D82" s="1" t="s">
        <v>85</v>
      </c>
      <c r="E82" s="1" t="s">
        <v>605</v>
      </c>
      <c r="F82" s="1" t="s">
        <v>6</v>
      </c>
      <c r="G82" s="5" t="s">
        <v>619</v>
      </c>
    </row>
    <row r="83" spans="1:7" ht="31.5">
      <c r="A83" s="1">
        <v>68</v>
      </c>
      <c r="B83" s="1" t="str">
        <f>"GLOBAL TIMEPIECES &amp; JEWELRY"</f>
        <v>GLOBAL TIMEPIECES &amp; JEWELRY</v>
      </c>
      <c r="C83" s="1" t="str">
        <f>"Sep 2017;"&amp;CHAR(10)&amp;"Mar 2018"</f>
        <v>Sep 2017;
Mar 2018</v>
      </c>
      <c r="D83" s="1" t="s">
        <v>85</v>
      </c>
      <c r="E83" s="1" t="s">
        <v>606</v>
      </c>
      <c r="F83" s="1" t="s">
        <v>6</v>
      </c>
      <c r="G83" s="5" t="s">
        <v>618</v>
      </c>
    </row>
    <row r="84" spans="1:7" ht="31.5">
      <c r="A84" s="1">
        <v>69</v>
      </c>
      <c r="B84" s="1" t="str">
        <f>"GLOBAL TOYS &amp; GAMES"</f>
        <v>GLOBAL TOYS &amp; GAMES</v>
      </c>
      <c r="C84" s="1" t="str">
        <f>"vol. 3 2017;"&amp;CHAR(10)&amp;"vol. 2 2018"</f>
        <v>vol. 3 2017;
vol. 2 2018</v>
      </c>
      <c r="D84" s="1" t="s">
        <v>85</v>
      </c>
      <c r="E84" s="1" t="s">
        <v>607</v>
      </c>
      <c r="F84" s="1" t="s">
        <v>6</v>
      </c>
      <c r="G84" s="5" t="s">
        <v>620</v>
      </c>
    </row>
    <row r="85" spans="1:7" ht="47.25">
      <c r="A85" s="1">
        <v>70</v>
      </c>
      <c r="B85" s="1" t="str">
        <f>"GOLF VACATIONS CHINESE EDITION"&amp;CHAR(10)&amp;"高球假期"</f>
        <v>GOLF VACATIONS CHINESE EDITION
高球假期</v>
      </c>
      <c r="C85" s="1" t="str">
        <f>"vol. 55 Nov/Dec 2016;"&amp;CHAR(10)&amp;"vol. 56-61 Jan/Feb-Nov/Dec 2017;"&amp;CHAR(10)&amp;"vol. 62-67 Jan/Feb-Nov/Dec 2018"</f>
        <v>vol. 55 Nov/Dec 2016;
vol. 56-61 Jan/Feb-Nov/Dec 2017;
vol. 62-67 Jan/Feb-Nov/Dec 2018</v>
      </c>
      <c r="D85" s="1" t="s">
        <v>86</v>
      </c>
      <c r="E85" s="1" t="s">
        <v>583</v>
      </c>
      <c r="F85" s="1" t="s">
        <v>13</v>
      </c>
      <c r="G85" s="5" t="s">
        <v>7</v>
      </c>
    </row>
    <row r="86" spans="1:7" ht="63">
      <c r="A86" s="1">
        <v>71</v>
      </c>
      <c r="B86" s="1" t="str">
        <f>"GOOD EATING"</f>
        <v>GOOD EATING</v>
      </c>
      <c r="C86" s="1" t="str">
        <f>"Sep 2017;"&amp;CHAR(10)&amp;"Nov 2017;"&amp;CHAR(10)&amp;"Apr 2018;"&amp;CHAR(10)&amp;"Jun-Sep 2018"</f>
        <v>Sep 2017;
Nov 2017;
Apr 2018;
Jun-Sep 2018</v>
      </c>
      <c r="D86" s="1" t="s">
        <v>31</v>
      </c>
      <c r="E86" s="1" t="s">
        <v>587</v>
      </c>
      <c r="F86" s="1" t="s">
        <v>6</v>
      </c>
      <c r="G86" s="5" t="s">
        <v>20</v>
      </c>
    </row>
    <row r="87" spans="1:7" ht="31.5">
      <c r="A87" s="1">
        <v>72</v>
      </c>
      <c r="B87" s="1" t="str">
        <f>"GOODIES"</f>
        <v>GOODIES</v>
      </c>
      <c r="C87" s="1" t="str">
        <f>"03 Jan-27 Jun 2018;"&amp;CHAR(10)&amp;"17 Sep-28 Nov 2018"</f>
        <v>03 Jan-27 Jun 2018;
17 Sep-28 Nov 2018</v>
      </c>
      <c r="D87" s="1" t="s">
        <v>87</v>
      </c>
      <c r="E87" s="1" t="s">
        <v>602</v>
      </c>
      <c r="F87" s="1" t="s">
        <v>6</v>
      </c>
      <c r="G87" s="5" t="s">
        <v>88</v>
      </c>
    </row>
    <row r="88" spans="1:7">
      <c r="A88" s="1">
        <v>73</v>
      </c>
      <c r="B88" s="1" t="str">
        <f>"GOODWOOD"</f>
        <v>GOODWOOD</v>
      </c>
      <c r="C88" s="1" t="str">
        <f>"vol. 4 2017"</f>
        <v>vol. 4 2017</v>
      </c>
      <c r="D88" s="1" t="s">
        <v>89</v>
      </c>
      <c r="E88" s="1" t="s">
        <v>585</v>
      </c>
      <c r="F88" s="1" t="s">
        <v>13</v>
      </c>
      <c r="G88" s="5" t="s">
        <v>90</v>
      </c>
    </row>
    <row r="89" spans="1:7" ht="63">
      <c r="A89" s="1">
        <v>74</v>
      </c>
      <c r="B89" s="1" t="str">
        <f>"THE GOVERNMENT OF THE HONG KONG SPECIAL ADMINISTRATIVE REGION GAZETTE"&amp;CHAR(10)&amp;"香港特別行政區政府憲報"</f>
        <v>THE GOVERNMENT OF THE HONG KONG SPECIAL ADMINISTRATIVE REGION GAZETTE
香港特別行政區政府憲報</v>
      </c>
      <c r="C89" s="1" t="str">
        <f>"vol. 21 no. 52 29 Dec 2017;"&amp;CHAR(10)&amp;"vol. 22 no. 1-50 05 Jan-14 Dec 2018;"&amp;CHAR(10)&amp;"vol. 22 no. 52 28 Dec 2018"</f>
        <v>vol. 21 no. 52 29 Dec 2017;
vol. 22 no. 1-50 05 Jan-14 Dec 2018;
vol. 22 no. 52 28 Dec 2018</v>
      </c>
      <c r="D89" s="1" t="s">
        <v>91</v>
      </c>
      <c r="E89" s="1" t="s">
        <v>592</v>
      </c>
      <c r="F89" s="1" t="s">
        <v>13</v>
      </c>
      <c r="G89" s="5" t="s">
        <v>14</v>
      </c>
    </row>
    <row r="90" spans="1:7" ht="63">
      <c r="A90" s="1">
        <v>75</v>
      </c>
      <c r="B90" s="1" t="str">
        <f>"THE GOVERNMENT OF THE HONG KONG SPECIAL ADMINISTRATIVE REGION GAZETTE EXTRAORDINARY"&amp;CHAR(10)&amp;"香港特別行政區政府憲報號外"</f>
        <v>THE GOVERNMENT OF THE HONG KONG SPECIAL ADMINISTRATIVE REGION GAZETTE EXTRAORDINARY
香港特別行政區政府憲報號外</v>
      </c>
      <c r="C90" s="1" t="str">
        <f>"vol. 21 no. 60-61 22 Dec-27 Dec 2017;"&amp;CHAR(10)&amp;"vol. 22 no. 1-52 06 Jan-29 Oct 2018;"&amp;CHAR(10)&amp;"vol. 22 no. 53-60 05 Nov-06 Dec 2018;"&amp;CHAR(10)&amp;"vol. 22 no. 63 24 Dec 2018"</f>
        <v>vol. 21 no. 60-61 22 Dec-27 Dec 2017;
vol. 22 no. 1-52 06 Jan-29 Oct 2018;
vol. 22 no. 53-60 05 Nov-06 Dec 2018;
vol. 22 no. 63 24 Dec 2018</v>
      </c>
      <c r="D90" s="1" t="s">
        <v>91</v>
      </c>
      <c r="E90" s="1" t="s">
        <v>585</v>
      </c>
      <c r="F90" s="1" t="s">
        <v>13</v>
      </c>
      <c r="G90" s="5" t="s">
        <v>14</v>
      </c>
    </row>
    <row r="91" spans="1:7" ht="31.5">
      <c r="A91" s="1">
        <v>76</v>
      </c>
      <c r="B91" s="1" t="str">
        <f>"GREEN COUNTRY"&amp;CHAR(10)&amp;"綠田野"</f>
        <v>GREEN COUNTRY
綠田野</v>
      </c>
      <c r="C91" s="1" t="str">
        <f>"vol. 130-132 Feb-Jun 2018"</f>
        <v>vol. 130-132 Feb-Jun 2018</v>
      </c>
      <c r="D91" s="1" t="s">
        <v>92</v>
      </c>
      <c r="E91" s="1" t="s">
        <v>583</v>
      </c>
      <c r="F91" s="1" t="s">
        <v>13</v>
      </c>
      <c r="G91" s="5" t="s">
        <v>7</v>
      </c>
    </row>
    <row r="92" spans="1:7">
      <c r="A92" s="1">
        <v>77</v>
      </c>
      <c r="B92" s="1" t="str">
        <f>"HINGE MAGAZINE"</f>
        <v>HINGE MAGAZINE</v>
      </c>
      <c r="C92" s="1" t="str">
        <f>"vol. 262-268 Jan/Feb-Oct 2018"</f>
        <v>vol. 262-268 Jan/Feb-Oct 2018</v>
      </c>
      <c r="D92" s="1" t="s">
        <v>93</v>
      </c>
      <c r="E92" s="1" t="s">
        <v>586</v>
      </c>
      <c r="F92" s="1" t="s">
        <v>6</v>
      </c>
      <c r="G92" s="5" t="s">
        <v>46</v>
      </c>
    </row>
    <row r="93" spans="1:7">
      <c r="A93" s="1">
        <v>78</v>
      </c>
      <c r="B93" s="1" t="str">
        <f>"HK GOLFER"</f>
        <v>HK GOLFER</v>
      </c>
      <c r="C93" s="1" t="str">
        <f>"issue 131-142 Jan-Dec 2018"</f>
        <v>issue 131-142 Jan-Dec 2018</v>
      </c>
      <c r="D93" s="1" t="s">
        <v>94</v>
      </c>
      <c r="E93" s="1" t="s">
        <v>586</v>
      </c>
      <c r="F93" s="1" t="s">
        <v>6</v>
      </c>
      <c r="G93" s="5" t="s">
        <v>7</v>
      </c>
    </row>
    <row r="94" spans="1:7" ht="78.75">
      <c r="A94" s="1">
        <v>79</v>
      </c>
      <c r="B94" s="1" t="str">
        <f>"HK PRODUCTS"&amp;CHAR(10)&amp;"香港產品"</f>
        <v>HK PRODUCTS
香港產品</v>
      </c>
      <c r="C94" s="1" t="str">
        <f>"Dec 2016;"&amp;CHAR(10)&amp;"Feb-Aug 2017;"&amp;CHAR(10)&amp;"Dec 2017;"&amp;CHAR(10)&amp;"Feb 2018;"&amp;CHAR(10)&amp;"Jun-Aug 2018"</f>
        <v>Dec 2016;
Feb-Aug 2017;
Dec 2017;
Feb 2018;
Jun-Aug 2018</v>
      </c>
      <c r="D94" s="1" t="s">
        <v>95</v>
      </c>
      <c r="E94" s="1" t="s">
        <v>583</v>
      </c>
      <c r="F94" s="1" t="s">
        <v>6</v>
      </c>
      <c r="G94" s="5" t="s">
        <v>621</v>
      </c>
    </row>
    <row r="95" spans="1:7">
      <c r="A95" s="1">
        <v>80</v>
      </c>
      <c r="B95" s="1" t="str">
        <f>"HKTDC BABY PRODUCTS"</f>
        <v>HKTDC BABY PRODUCTS</v>
      </c>
      <c r="C95" s="1" t="str">
        <f>"no. 12 Jan 2018"</f>
        <v>no. 12 Jan 2018</v>
      </c>
      <c r="D95" s="1" t="s">
        <v>96</v>
      </c>
      <c r="E95" s="1" t="s">
        <v>581</v>
      </c>
      <c r="F95" s="1" t="s">
        <v>6</v>
      </c>
      <c r="G95" s="5" t="s">
        <v>20</v>
      </c>
    </row>
    <row r="96" spans="1:7" ht="31.5">
      <c r="A96" s="1">
        <v>81</v>
      </c>
      <c r="B96" s="1" t="str">
        <f>"HKTDC DIAMOND, GEM &amp; PEARL"&amp;CHAR(10)&amp;"鑽石、寶石及珍珠"</f>
        <v>HKTDC DIAMOND, GEM &amp; PEARL
鑽石、寶石及珍珠</v>
      </c>
      <c r="C96" s="1" t="str">
        <f>"no. 5 Mar 2018"</f>
        <v>no. 5 Mar 2018</v>
      </c>
      <c r="D96" s="1" t="s">
        <v>96</v>
      </c>
      <c r="E96" s="1" t="s">
        <v>581</v>
      </c>
      <c r="F96" s="1" t="s">
        <v>13</v>
      </c>
      <c r="G96" s="5" t="s">
        <v>97</v>
      </c>
    </row>
    <row r="97" spans="1:7">
      <c r="A97" s="1">
        <v>82</v>
      </c>
      <c r="B97" s="1" t="str">
        <f>"HKTDC ELECTRONICS"</f>
        <v>HKTDC ELECTRONICS</v>
      </c>
      <c r="C97" s="1" t="str">
        <f>"Apr-Oct 2018"</f>
        <v>Apr-Oct 2018</v>
      </c>
      <c r="D97" s="1" t="s">
        <v>96</v>
      </c>
      <c r="E97" s="1" t="s">
        <v>600</v>
      </c>
      <c r="F97" s="1" t="s">
        <v>6</v>
      </c>
      <c r="G97" s="5" t="s">
        <v>622</v>
      </c>
    </row>
    <row r="98" spans="1:7" ht="31.5">
      <c r="A98" s="1">
        <v>83</v>
      </c>
      <c r="B98" s="1" t="str">
        <f>"HKTDC ENTERPRISE"&amp;CHAR(10)&amp;"企業"</f>
        <v>HKTDC ENTERPRISE
企業</v>
      </c>
      <c r="C98" s="1" t="str">
        <f>"Apr 2018"</f>
        <v>Apr 2018</v>
      </c>
      <c r="D98" s="1" t="s">
        <v>96</v>
      </c>
      <c r="E98" s="1" t="s">
        <v>587</v>
      </c>
      <c r="F98" s="1" t="s">
        <v>6</v>
      </c>
      <c r="G98" s="5" t="s">
        <v>623</v>
      </c>
    </row>
    <row r="99" spans="1:7" ht="31.5">
      <c r="A99" s="1">
        <v>84</v>
      </c>
      <c r="B99" s="1" t="str">
        <f>"HKTDC ENTERPRISE YEARBOOK"&amp;CHAR(10)&amp;"香港貿發局企業年刊"</f>
        <v>HKTDC ENTERPRISE YEARBOOK
香港貿發局企業年刊</v>
      </c>
      <c r="C99" s="1" t="str">
        <f>"issue 6 (year 2018) Dec 2017"</f>
        <v>issue 6 (year 2018) Dec 2017</v>
      </c>
      <c r="D99" s="1" t="s">
        <v>96</v>
      </c>
      <c r="E99" s="1" t="s">
        <v>581</v>
      </c>
      <c r="F99" s="1" t="s">
        <v>6</v>
      </c>
      <c r="G99" s="5" t="s">
        <v>98</v>
      </c>
    </row>
    <row r="100" spans="1:7" ht="31.5">
      <c r="A100" s="1">
        <v>85</v>
      </c>
      <c r="B100" s="1" t="str">
        <f>"HKTDC FASHION"&amp;CHAR(10)&amp;"時裝"</f>
        <v>HKTDC FASHION
時裝</v>
      </c>
      <c r="C100" s="1" t="str">
        <f>"no. 96-97 Jan-Jul 2018"</f>
        <v>no. 96-97 Jan-Jul 2018</v>
      </c>
      <c r="D100" s="1" t="s">
        <v>96</v>
      </c>
      <c r="E100" s="1" t="s">
        <v>589</v>
      </c>
      <c r="F100" s="1" t="s">
        <v>6</v>
      </c>
      <c r="G100" s="5" t="s">
        <v>644</v>
      </c>
    </row>
    <row r="101" spans="1:7">
      <c r="A101" s="1">
        <v>86</v>
      </c>
      <c r="B101" s="1" t="str">
        <f>"HKTDC GIFTS, PREMIUM &amp; STATIONERY"</f>
        <v>HKTDC GIFTS, PREMIUM &amp; STATIONERY</v>
      </c>
      <c r="C101" s="1" t="str">
        <f>"no. 101 Apr 2018"</f>
        <v>no. 101 Apr 2018</v>
      </c>
      <c r="D101" s="1" t="s">
        <v>96</v>
      </c>
      <c r="E101" s="1" t="s">
        <v>587</v>
      </c>
      <c r="F101" s="1" t="s">
        <v>6</v>
      </c>
      <c r="G101" s="5" t="s">
        <v>624</v>
      </c>
    </row>
    <row r="102" spans="1:7" ht="31.5">
      <c r="A102" s="1">
        <v>87</v>
      </c>
      <c r="B102" s="1" t="str">
        <f>"HKTDC HOUSEWARE"&amp;CHAR(10)&amp;"家庭用品"</f>
        <v>HKTDC HOUSEWARE
家庭用品</v>
      </c>
      <c r="C102" s="1" t="str">
        <f>"no. 105 Apr 2018"</f>
        <v>no. 105 Apr 2018</v>
      </c>
      <c r="D102" s="1" t="s">
        <v>96</v>
      </c>
      <c r="E102" s="1" t="s">
        <v>587</v>
      </c>
      <c r="F102" s="1" t="s">
        <v>6</v>
      </c>
      <c r="G102" s="5" t="s">
        <v>625</v>
      </c>
    </row>
    <row r="103" spans="1:7" ht="31.5">
      <c r="A103" s="1">
        <v>88</v>
      </c>
      <c r="B103" s="1" t="str">
        <f>"HKTDC JEWELLERY"&amp;CHAR(10)&amp;"珠寶"</f>
        <v>HKTDC JEWELLERY
珠寶</v>
      </c>
      <c r="C103" s="1" t="str">
        <f>"no. 74 Mar 2018"</f>
        <v>no. 74 Mar 2018</v>
      </c>
      <c r="D103" s="1" t="s">
        <v>96</v>
      </c>
      <c r="E103" s="1" t="s">
        <v>596</v>
      </c>
      <c r="F103" s="1" t="s">
        <v>6</v>
      </c>
      <c r="G103" s="5" t="s">
        <v>644</v>
      </c>
    </row>
    <row r="104" spans="1:7">
      <c r="A104" s="1">
        <v>89</v>
      </c>
      <c r="B104" s="1" t="str">
        <f>"HKTDC LIGHTING"</f>
        <v>HKTDC LIGHTING</v>
      </c>
      <c r="C104" s="1" t="str">
        <f>"no. 20-21 Apr-Oct 2018"</f>
        <v>no. 20-21 Apr-Oct 2018</v>
      </c>
      <c r="D104" s="1" t="s">
        <v>96</v>
      </c>
      <c r="E104" s="1" t="s">
        <v>600</v>
      </c>
      <c r="F104" s="1" t="s">
        <v>6</v>
      </c>
      <c r="G104" s="5" t="s">
        <v>97</v>
      </c>
    </row>
    <row r="105" spans="1:7" ht="31.5">
      <c r="A105" s="1">
        <v>90</v>
      </c>
      <c r="B105" s="1" t="str">
        <f>"HKTDC OPTICAL"</f>
        <v>HKTDC OPTICAL</v>
      </c>
      <c r="C105" s="1" t="str">
        <f>"no. 26 Nov 2017;"&amp;CHAR(10)&amp;"no. 27 Nov 2018"</f>
        <v>no. 26 Nov 2017;
no. 27 Nov 2018</v>
      </c>
      <c r="D105" s="1" t="s">
        <v>96</v>
      </c>
      <c r="E105" s="1" t="s">
        <v>581</v>
      </c>
      <c r="F105" s="1" t="s">
        <v>6</v>
      </c>
      <c r="G105" s="5" t="s">
        <v>49</v>
      </c>
    </row>
    <row r="106" spans="1:7" ht="31.5">
      <c r="A106" s="1">
        <v>91</v>
      </c>
      <c r="B106" s="1" t="str">
        <f>"HKTDC PACKAGING"&amp;CHAR(10)&amp;"包裝"</f>
        <v>HKTDC PACKAGING
包裝</v>
      </c>
      <c r="C106" s="1" t="str">
        <f>"no. 44 Mar 2018"</f>
        <v>no. 44 Mar 2018</v>
      </c>
      <c r="D106" s="1" t="s">
        <v>96</v>
      </c>
      <c r="E106" s="1" t="s">
        <v>600</v>
      </c>
      <c r="F106" s="1" t="s">
        <v>13</v>
      </c>
      <c r="G106" s="5" t="s">
        <v>97</v>
      </c>
    </row>
    <row r="107" spans="1:7">
      <c r="A107" s="1">
        <v>92</v>
      </c>
      <c r="B107" s="1" t="str">
        <f>"HKTDC TOYS &amp; GAMES"</f>
        <v>HKTDC TOYS &amp; GAMES</v>
      </c>
      <c r="C107" s="1" t="str">
        <f>"no. 76 Jan 2018"</f>
        <v>no. 76 Jan 2018</v>
      </c>
      <c r="D107" s="1" t="s">
        <v>96</v>
      </c>
      <c r="E107" s="1" t="s">
        <v>581</v>
      </c>
      <c r="F107" s="1" t="s">
        <v>6</v>
      </c>
      <c r="G107" s="5" t="s">
        <v>626</v>
      </c>
    </row>
    <row r="108" spans="1:7" ht="31.5">
      <c r="A108" s="1">
        <v>93</v>
      </c>
      <c r="B108" s="1" t="str">
        <f>"HKTDC WATCH &amp; CLOCK"&amp;CHAR(10)&amp;"鐘表"</f>
        <v>HKTDC WATCH &amp; CLOCK
鐘表</v>
      </c>
      <c r="C108" s="1" t="str">
        <f>"no. 92 Sep 2018"</f>
        <v>no. 92 Sep 2018</v>
      </c>
      <c r="D108" s="1" t="s">
        <v>96</v>
      </c>
      <c r="E108" s="1" t="s">
        <v>600</v>
      </c>
      <c r="F108" s="1" t="s">
        <v>13</v>
      </c>
      <c r="G108" s="5" t="s">
        <v>627</v>
      </c>
    </row>
    <row r="109" spans="1:7" ht="31.5">
      <c r="A109" s="1">
        <v>94</v>
      </c>
      <c r="B109" s="1" t="str">
        <f>"HKTDC WINE &amp; SPIRITS"&amp;CHAR(10)&amp;"美酒"</f>
        <v>HKTDC WINE &amp; SPIRITS
美酒</v>
      </c>
      <c r="C109" s="1" t="str">
        <f>"no. 9 Nov 2017;"&amp;CHAR(10)&amp;"no. 10 Nov 2018"</f>
        <v>no. 9 Nov 2017;
no. 10 Nov 2018</v>
      </c>
      <c r="D109" s="1" t="s">
        <v>96</v>
      </c>
      <c r="E109" s="1" t="s">
        <v>581</v>
      </c>
      <c r="F109" s="1" t="s">
        <v>13</v>
      </c>
      <c r="G109" s="5" t="s">
        <v>97</v>
      </c>
    </row>
    <row r="110" spans="1:7">
      <c r="A110" s="1">
        <v>95</v>
      </c>
      <c r="B110" s="1" t="str">
        <f>"HOME ESSENTIALS"</f>
        <v>HOME ESSENTIALS</v>
      </c>
      <c r="C110" s="1" t="str">
        <f>"2019"</f>
        <v>2019</v>
      </c>
      <c r="D110" s="1" t="s">
        <v>31</v>
      </c>
      <c r="E110" s="1" t="s">
        <v>581</v>
      </c>
      <c r="F110" s="1" t="s">
        <v>6</v>
      </c>
      <c r="G110" s="5" t="s">
        <v>14</v>
      </c>
    </row>
    <row r="111" spans="1:7" ht="31.5">
      <c r="A111" s="1">
        <v>96</v>
      </c>
      <c r="B111" s="1" t="str">
        <f>"HOME JOURNAL"&amp;CHAR(10)&amp;"美好家居"</f>
        <v>HOME JOURNAL
美好家居</v>
      </c>
      <c r="C111" s="1" t="str">
        <f>"vol. 38 no. 447-455 Jan-Sep 2018;"&amp;CHAR(10)&amp;"vol. 39 no. 456-458 Oct-Dec 2018"</f>
        <v>vol. 38 no. 447-455 Jan-Sep 2018;
vol. 39 no. 456-458 Oct-Dec 2018</v>
      </c>
      <c r="D111" s="1" t="s">
        <v>99</v>
      </c>
      <c r="E111" s="1" t="s">
        <v>586</v>
      </c>
      <c r="F111" s="1" t="s">
        <v>13</v>
      </c>
      <c r="G111" s="5" t="s">
        <v>100</v>
      </c>
    </row>
    <row r="112" spans="1:7" ht="31.5">
      <c r="A112" s="1">
        <v>97</v>
      </c>
      <c r="B112" s="1" t="str">
        <f>"HOME JOURNAL BUYER'S GUIDE"&amp;CHAR(10)&amp;"美好家居指南"</f>
        <v>HOME JOURNAL BUYER'S GUIDE
美好家居指南</v>
      </c>
      <c r="C112" s="1" t="str">
        <f>"2018"</f>
        <v>2018</v>
      </c>
      <c r="D112" s="1" t="s">
        <v>99</v>
      </c>
      <c r="E112" s="1" t="s">
        <v>581</v>
      </c>
      <c r="F112" s="1" t="s">
        <v>13</v>
      </c>
      <c r="G112" s="5" t="s">
        <v>9</v>
      </c>
    </row>
    <row r="113" spans="1:7" ht="31.5">
      <c r="A113" s="1">
        <v>98</v>
      </c>
      <c r="B113" s="1" t="str">
        <f>"HOME SOLUTIONS"&amp;CHAR(10)&amp;"裝飾翻新指南"</f>
        <v>HOME SOLUTIONS
裝飾翻新指南</v>
      </c>
      <c r="C113" s="1" t="str">
        <f>"2018/2019"</f>
        <v>2018/2019</v>
      </c>
      <c r="D113" s="1" t="s">
        <v>99</v>
      </c>
      <c r="E113" s="1" t="s">
        <v>581</v>
      </c>
      <c r="F113" s="1" t="s">
        <v>13</v>
      </c>
      <c r="G113" s="5" t="s">
        <v>71</v>
      </c>
    </row>
    <row r="114" spans="1:7" ht="141.75">
      <c r="A114" s="1">
        <v>99</v>
      </c>
      <c r="B114" s="1" t="str">
        <f>"HONG KONG CASES"</f>
        <v>HONG KONG CASES</v>
      </c>
      <c r="C114" s="1" t="str">
        <f>"2017 no. 6 pt. 3-4 12 Dec-15 Dec 2017;"&amp;CHAR(10)&amp;"2018 no. 1-6 pt. 1-2 10 Jan-30 Nov 2018;"&amp;CHAR(10)&amp;"2017 vol. 5 (index);"&amp;CHAR(10)&amp;"2017 vol. 6 (index);"&amp;CHAR(10)&amp;"2018 vol. 1 (index);"&amp;CHAR(10)&amp;"2018 vol. 2 (index);"&amp;CHAR(10)&amp;"2018 vol. 3 (index);"&amp;CHAR(10)&amp;"2018 vol. 4 (index);"&amp;CHAR(10)&amp;"2018 vol. 5 (index)"</f>
        <v>2017 no. 6 pt. 3-4 12 Dec-15 Dec 2017;
2018 no. 1-6 pt. 1-2 10 Jan-30 Nov 2018;
2017 vol. 5 (index);
2017 vol. 6 (index);
2018 vol. 1 (index);
2018 vol. 2 (index);
2018 vol. 3 (index);
2018 vol. 4 (index);
2018 vol. 5 (index)</v>
      </c>
      <c r="D114" s="1" t="s">
        <v>101</v>
      </c>
      <c r="E114" s="1" t="s">
        <v>584</v>
      </c>
      <c r="F114" s="1" t="s">
        <v>6</v>
      </c>
      <c r="G114" s="5" t="s">
        <v>628</v>
      </c>
    </row>
    <row r="115" spans="1:7" ht="31.5">
      <c r="A115" s="1">
        <v>100</v>
      </c>
      <c r="B115" s="1" t="str">
        <f>"HONG KONG CIVIL PROCEDURE CUMULATIVE SUPPLEMENT"</f>
        <v>HONG KONG CIVIL PROCEDURE CUMULATIVE SUPPLEMENT</v>
      </c>
      <c r="C115" s="1" t="str">
        <f>"2018 no. 1-2;"&amp;CHAR(10)&amp;"2019 Special Release"</f>
        <v>2018 no. 1-2;
2019 Special Release</v>
      </c>
      <c r="D115" s="1" t="s">
        <v>16</v>
      </c>
      <c r="E115" s="1" t="s">
        <v>589</v>
      </c>
      <c r="F115" s="1" t="s">
        <v>6</v>
      </c>
      <c r="G115" s="5" t="s">
        <v>14</v>
      </c>
    </row>
    <row r="116" spans="1:7" ht="47.25">
      <c r="A116" s="1">
        <v>101</v>
      </c>
      <c r="B116" s="1" t="str">
        <f>"HONG KONG COURT OF FINAL APPEAL REPORTS"&amp;CHAR(10)&amp;"香港終審法院案例彙報"</f>
        <v>HONG KONG COURT OF FINAL APPEAL REPORTS
香港終審法院案例彙報</v>
      </c>
      <c r="C116" s="1" t="str">
        <f>"Part 3-4 2017;"&amp;CHAR(10)&amp;"Part 1-2 2018"</f>
        <v>Part 3-4 2017;
Part 1-2 2018</v>
      </c>
      <c r="D116" s="1" t="s">
        <v>16</v>
      </c>
      <c r="E116" s="1" t="s">
        <v>587</v>
      </c>
      <c r="F116" s="1" t="s">
        <v>13</v>
      </c>
      <c r="G116" s="5" t="s">
        <v>14</v>
      </c>
    </row>
    <row r="117" spans="1:7" ht="31.5">
      <c r="A117" s="1">
        <v>102</v>
      </c>
      <c r="B117" s="1" t="str">
        <f>"HONG KONG DISCOVERY"&amp;CHAR(10)&amp;"野外動向"</f>
        <v>HONG KONG DISCOVERY
野外動向</v>
      </c>
      <c r="C117" s="1" t="str">
        <f>"no. 99 Oct/Dec 2017;"&amp;CHAR(10)&amp;"no. 100 Jan/Mar 2018"</f>
        <v>no. 99 Oct/Dec 2017;
no. 100 Jan/Mar 2018</v>
      </c>
      <c r="D117" s="1" t="s">
        <v>102</v>
      </c>
      <c r="E117" s="1" t="s">
        <v>587</v>
      </c>
      <c r="F117" s="1" t="s">
        <v>13</v>
      </c>
      <c r="G117" s="5" t="s">
        <v>103</v>
      </c>
    </row>
    <row r="118" spans="1:7" ht="47.25">
      <c r="A118" s="1">
        <v>103</v>
      </c>
      <c r="B118" s="1" t="str">
        <f>"HONG KONG ENGINEER : THE JOURNAL OF THE HONG KONG INSTITUTION OF ENGINEERS"</f>
        <v>HONG KONG ENGINEER : THE JOURNAL OF THE HONG KONG INSTITUTION OF ENGINEERS</v>
      </c>
      <c r="C118" s="1" t="str">
        <f>"vol. 46 no. 1-12 Jan-Dec 2018"</f>
        <v>vol. 46 no. 1-12 Jan-Dec 2018</v>
      </c>
      <c r="D118" s="1" t="s">
        <v>104</v>
      </c>
      <c r="E118" s="1" t="s">
        <v>586</v>
      </c>
      <c r="F118" s="1" t="s">
        <v>13</v>
      </c>
      <c r="G118" s="5" t="s">
        <v>7</v>
      </c>
    </row>
    <row r="119" spans="1:7" ht="31.5">
      <c r="A119" s="1">
        <v>104</v>
      </c>
      <c r="B119" s="1" t="str">
        <f>"HONG KONG ENTREPRENEURS"&amp;CHAR(10)&amp;"企業雄才"</f>
        <v>HONG KONG ENTREPRENEURS
企業雄才</v>
      </c>
      <c r="C119" s="1" t="str">
        <f>"Jan/Feb-Nov/Dec 2018"</f>
        <v>Jan/Feb-Nov/Dec 2018</v>
      </c>
      <c r="D119" s="1" t="s">
        <v>105</v>
      </c>
      <c r="E119" s="1" t="s">
        <v>583</v>
      </c>
      <c r="F119" s="1" t="s">
        <v>13</v>
      </c>
      <c r="G119" s="5" t="s">
        <v>68</v>
      </c>
    </row>
    <row r="120" spans="1:7" ht="47.25">
      <c r="A120" s="1">
        <v>105</v>
      </c>
      <c r="B120" s="1" t="str">
        <f>"HONG KONG FILM ARCHIVE NEWSLETTER"&amp;CHAR(10)&amp;"香港電影資料館通訊"</f>
        <v>HONG KONG FILM ARCHIVE NEWSLETTER
香港電影資料館通訊</v>
      </c>
      <c r="C120" s="1" t="str">
        <f>"issue 83-86 Feb-Nov 2018"</f>
        <v>issue 83-86 Feb-Nov 2018</v>
      </c>
      <c r="D120" s="1" t="s">
        <v>106</v>
      </c>
      <c r="E120" s="1" t="s">
        <v>587</v>
      </c>
      <c r="F120" s="1" t="s">
        <v>13</v>
      </c>
      <c r="G120" s="5" t="s">
        <v>20</v>
      </c>
    </row>
    <row r="121" spans="1:7" ht="47.25">
      <c r="A121" s="1">
        <v>106</v>
      </c>
      <c r="B121" s="1" t="str">
        <f>"HONG KONG HERITAGE MUSEUM NEWSLETTER"&amp;CHAR(10)&amp;"香港文化博物館通訊"</f>
        <v>HONG KONG HERITAGE MUSEUM NEWSLETTER
香港文化博物館通訊</v>
      </c>
      <c r="C121" s="1" t="str">
        <f>"no. 69-72 Jan/Mar-Oct/Dec 2018"</f>
        <v>no. 69-72 Jan/Mar-Oct/Dec 2018</v>
      </c>
      <c r="D121" s="1" t="s">
        <v>107</v>
      </c>
      <c r="E121" s="1" t="s">
        <v>587</v>
      </c>
      <c r="F121" s="1" t="s">
        <v>13</v>
      </c>
      <c r="G121" s="5" t="s">
        <v>20</v>
      </c>
    </row>
    <row r="122" spans="1:7" ht="31.5">
      <c r="A122" s="1">
        <v>107</v>
      </c>
      <c r="B122" s="1" t="str">
        <f>"HONG KONG INDUSTRIALIST"&amp;CHAR(10)&amp;"香港工業家"</f>
        <v>HONG KONG INDUSTRIALIST
香港工業家</v>
      </c>
      <c r="C122" s="1" t="str">
        <f>"Jan-Dec 2018"</f>
        <v>Jan-Dec 2018</v>
      </c>
      <c r="D122" s="1" t="s">
        <v>108</v>
      </c>
      <c r="E122" s="1" t="s">
        <v>586</v>
      </c>
      <c r="F122" s="1" t="s">
        <v>13</v>
      </c>
      <c r="G122" s="5" t="s">
        <v>629</v>
      </c>
    </row>
    <row r="123" spans="1:7" ht="31.5">
      <c r="A123" s="1">
        <v>108</v>
      </c>
      <c r="B123" s="1" t="str">
        <f>"HONG KONG JEWELLERY MAGAZINE"&amp;CHAR(10)&amp;"香港珠寶"</f>
        <v>HONG KONG JEWELLERY MAGAZINE
香港珠寶</v>
      </c>
      <c r="C123" s="1" t="str">
        <f>"2018 vol. 1-3 (no. 154-156)"</f>
        <v>2018 vol. 1-3 (no. 154-156)</v>
      </c>
      <c r="D123" s="1" t="s">
        <v>109</v>
      </c>
      <c r="E123" s="1" t="s">
        <v>587</v>
      </c>
      <c r="F123" s="1" t="s">
        <v>13</v>
      </c>
      <c r="G123" s="5" t="s">
        <v>20</v>
      </c>
    </row>
    <row r="124" spans="1:7" ht="63">
      <c r="A124" s="1">
        <v>109</v>
      </c>
      <c r="B124" s="1" t="str">
        <f>"HONG KONG JOURNAL OF GYNAECOLOGY OBSTETRICS AND MIDWIFERY"&amp;CHAR(10)&amp;"香港婦產助產科雜誌"</f>
        <v>HONG KONG JOURNAL OF GYNAECOLOGY OBSTETRICS AND MIDWIFERY
香港婦產助產科雜誌</v>
      </c>
      <c r="C124" s="1" t="str">
        <f>"vol. 17 no. 2 Jul 2017;"&amp;CHAR(10)&amp;"vol. 18 no. 1 Jan 2018;"&amp;CHAR(10)&amp;"vol. 18 no. 2 Jul 2018"</f>
        <v>vol. 17 no. 2 Jul 2017;
vol. 18 no. 1 Jan 2018;
vol. 18 no. 2 Jul 2018</v>
      </c>
      <c r="D124" s="1" t="s">
        <v>110</v>
      </c>
      <c r="E124" s="1" t="s">
        <v>581</v>
      </c>
      <c r="F124" s="1" t="s">
        <v>6</v>
      </c>
      <c r="G124" s="5" t="s">
        <v>619</v>
      </c>
    </row>
    <row r="125" spans="1:7" ht="31.5">
      <c r="A125" s="1">
        <v>110</v>
      </c>
      <c r="B125" s="1" t="str">
        <f>"HONG KONG LAW JOURNAL"&amp;CHAR(10)&amp;"香港法律學刊"</f>
        <v>HONG KONG LAW JOURNAL
香港法律學刊</v>
      </c>
      <c r="C125" s="1" t="str">
        <f>"vol. 47 part 3 2017;"&amp;CHAR(10)&amp;"vol. 48 part 1-2 2018"</f>
        <v>vol. 47 part 3 2017;
vol. 48 part 1-2 2018</v>
      </c>
      <c r="D125" s="1" t="s">
        <v>111</v>
      </c>
      <c r="E125" s="1" t="s">
        <v>596</v>
      </c>
      <c r="F125" s="1" t="s">
        <v>6</v>
      </c>
      <c r="G125" s="5" t="s">
        <v>630</v>
      </c>
    </row>
    <row r="126" spans="1:7" ht="31.5">
      <c r="A126" s="1">
        <v>111</v>
      </c>
      <c r="B126" s="1" t="str">
        <f>"HONG KONG LAW REPORTS &amp; DIGEST"&amp;CHAR(10)&amp;"香港法律彙報與摘錄"</f>
        <v>HONG KONG LAW REPORTS &amp; DIGEST
香港法律彙報與摘錄</v>
      </c>
      <c r="C126" s="1" t="str">
        <f>"part 1-2 15 Sep-31 Dec 2017;"&amp;CHAR(10)&amp;"part 1-2 15 Jan-31 Oct 2018"</f>
        <v>part 1-2 15 Sep-31 Dec 2017;
part 1-2 15 Jan-31 Oct 2018</v>
      </c>
      <c r="D126" s="1" t="s">
        <v>16</v>
      </c>
      <c r="E126" s="1" t="s">
        <v>601</v>
      </c>
      <c r="F126" s="1" t="s">
        <v>6</v>
      </c>
      <c r="G126" s="5" t="s">
        <v>14</v>
      </c>
    </row>
    <row r="127" spans="1:7" ht="47.25">
      <c r="A127" s="1">
        <v>112</v>
      </c>
      <c r="B127" s="1" t="str">
        <f>"HONG KONG LAWYER : THE OFFICIAL JOURNAL OF THE LAW SOCIETY OF HONG KONG = 香港律師 : 香港律師會會刊"</f>
        <v>HONG KONG LAWYER : THE OFFICIAL JOURNAL OF THE LAW SOCIETY OF HONG KONG = 香港律師 : 香港律師會會刊</v>
      </c>
      <c r="C127" s="1" t="str">
        <f>"Aug-Dec 2017;"&amp;CHAR(10)&amp;"Jan-May 2018"</f>
        <v>Aug-Dec 2017;
Jan-May 2018</v>
      </c>
      <c r="D127" s="1" t="s">
        <v>16</v>
      </c>
      <c r="E127" s="1" t="s">
        <v>586</v>
      </c>
      <c r="F127" s="1" t="s">
        <v>13</v>
      </c>
      <c r="G127" s="5" t="s">
        <v>112</v>
      </c>
    </row>
    <row r="128" spans="1:7" ht="31.5">
      <c r="A128" s="1">
        <v>113</v>
      </c>
      <c r="B128" s="1" t="str">
        <f>"HONG KONG MEDICAL JOURNAL"&amp;CHAR(10)&amp;"香港醫學雜誌"</f>
        <v>HONG KONG MEDICAL JOURNAL
香港醫學雜誌</v>
      </c>
      <c r="C128" s="1" t="str">
        <f>"vol. 24 no. 1-6 Feb-Dec 2018"</f>
        <v>vol. 24 no. 1-6 Feb-Dec 2018</v>
      </c>
      <c r="D128" s="1" t="s">
        <v>113</v>
      </c>
      <c r="E128" s="1" t="s">
        <v>583</v>
      </c>
      <c r="F128" s="1" t="s">
        <v>13</v>
      </c>
      <c r="G128" s="5" t="s">
        <v>631</v>
      </c>
    </row>
    <row r="129" spans="1:7" ht="31.5">
      <c r="A129" s="1">
        <v>114</v>
      </c>
      <c r="B129" s="1" t="str">
        <f>"HONG KONG MUSEUM BULLETIN"&amp;CHAR(10)&amp;"香港博物館誌"</f>
        <v>HONG KONG MUSEUM BULLETIN
香港博物館誌</v>
      </c>
      <c r="C129" s="1" t="str">
        <f>"no. 1-2 2018"</f>
        <v>no. 1-2 2018</v>
      </c>
      <c r="D129" s="1" t="s">
        <v>114</v>
      </c>
      <c r="E129" s="1" t="s">
        <v>600</v>
      </c>
      <c r="F129" s="1" t="s">
        <v>13</v>
      </c>
      <c r="G129" s="5" t="s">
        <v>14</v>
      </c>
    </row>
    <row r="130" spans="1:7" ht="47.25">
      <c r="A130" s="1">
        <v>115</v>
      </c>
      <c r="B130" s="1" t="str">
        <f>"HONG KONG MUSEUM OF HISTORY NEWSLETTER"&amp;CHAR(10)&amp;"香港歷史博物館通訊"</f>
        <v>HONG KONG MUSEUM OF HISTORY NEWSLETTER
香港歷史博物館通訊</v>
      </c>
      <c r="C130" s="1" t="str">
        <f>"Jan/Mar-Oct/Dec 2018"</f>
        <v>Jan/Mar-Oct/Dec 2018</v>
      </c>
      <c r="D130" s="1" t="s">
        <v>115</v>
      </c>
      <c r="E130" s="1" t="s">
        <v>587</v>
      </c>
      <c r="F130" s="1" t="s">
        <v>13</v>
      </c>
      <c r="G130" s="5" t="s">
        <v>20</v>
      </c>
    </row>
    <row r="131" spans="1:7">
      <c r="A131" s="1">
        <v>116</v>
      </c>
      <c r="B131" s="1" t="str">
        <f>"HONG KONG NEWS"</f>
        <v>HONG KONG NEWS</v>
      </c>
      <c r="C131" s="1" t="str">
        <f>"01 Jan-15 Dec 2018"</f>
        <v>01 Jan-15 Dec 2018</v>
      </c>
      <c r="D131" s="1" t="s">
        <v>116</v>
      </c>
      <c r="E131" s="1" t="s">
        <v>584</v>
      </c>
      <c r="F131" s="1" t="s">
        <v>6</v>
      </c>
      <c r="G131" s="5" t="s">
        <v>20</v>
      </c>
    </row>
    <row r="132" spans="1:7">
      <c r="A132" s="1">
        <v>117</v>
      </c>
      <c r="B132" s="1" t="str">
        <f>"HONG KONG POST"</f>
        <v>HONG KONG POST</v>
      </c>
      <c r="C132" s="1" t="str">
        <f>"no. 1494-1513 01 Jan-19 Oct 2018"</f>
        <v>no. 1494-1513 01 Jan-19 Oct 2018</v>
      </c>
      <c r="D132" s="1" t="s">
        <v>117</v>
      </c>
      <c r="E132" s="1" t="s">
        <v>584</v>
      </c>
      <c r="F132" s="1" t="s">
        <v>118</v>
      </c>
      <c r="G132" s="5" t="s">
        <v>20</v>
      </c>
    </row>
    <row r="133" spans="1:7" ht="63">
      <c r="A133" s="1">
        <v>118</v>
      </c>
      <c r="B133" s="1" t="str">
        <f>"THE HONG KONG PRACTITIONER : THE JOURNAL OF THE HONG KONG COLLEGE OF FAMILY PHYSICIANS = 香港家庭醫學學院季刊"</f>
        <v>THE HONG KONG PRACTITIONER : THE JOURNAL OF THE HONG KONG COLLEGE OF FAMILY PHYSICIANS = 香港家庭醫學學院季刊</v>
      </c>
      <c r="C133" s="1" t="str">
        <f>"vol. 40 no. 1-4 Mar-Dec 2018"</f>
        <v>vol. 40 no. 1-4 Mar-Dec 2018</v>
      </c>
      <c r="D133" s="1" t="s">
        <v>119</v>
      </c>
      <c r="E133" s="1" t="s">
        <v>587</v>
      </c>
      <c r="F133" s="1" t="s">
        <v>6</v>
      </c>
      <c r="G133" s="5" t="s">
        <v>619</v>
      </c>
    </row>
    <row r="134" spans="1:7" ht="47.25">
      <c r="A134" s="1">
        <v>119</v>
      </c>
      <c r="B134" s="1" t="str">
        <f>"HONG KONG SAFE COMMUNITY BULLETIN"&amp;CHAR(10)&amp;"香港安全社區通訊"</f>
        <v>HONG KONG SAFE COMMUNITY BULLETIN
香港安全社區通訊</v>
      </c>
      <c r="C134" s="1" t="str">
        <f>"issue 36-37 Jan-Nov 2017"</f>
        <v>issue 36-37 Jan-Nov 2017</v>
      </c>
      <c r="D134" s="1" t="s">
        <v>120</v>
      </c>
      <c r="E134" s="1" t="s">
        <v>585</v>
      </c>
      <c r="F134" s="1" t="s">
        <v>13</v>
      </c>
      <c r="G134" s="5" t="s">
        <v>20</v>
      </c>
    </row>
    <row r="135" spans="1:7" ht="47.25">
      <c r="A135" s="1">
        <v>120</v>
      </c>
      <c r="B135" s="1" t="str">
        <f>"HONG KONG SCIENCE TEACHERS' JOURNAL"&amp;CHAR(10)&amp;"香港數理教育學會會刊"</f>
        <v>HONG KONG SCIENCE TEACHERS' JOURNAL
香港數理教育學會會刊</v>
      </c>
      <c r="C135" s="1" t="str">
        <f>"vol. 34 Sep 2018"</f>
        <v>vol. 34 Sep 2018</v>
      </c>
      <c r="D135" s="1" t="s">
        <v>121</v>
      </c>
      <c r="E135" s="1" t="s">
        <v>581</v>
      </c>
      <c r="F135" s="1" t="s">
        <v>13</v>
      </c>
      <c r="G135" s="5" t="s">
        <v>20</v>
      </c>
    </row>
    <row r="136" spans="1:7" ht="78.75">
      <c r="A136" s="1">
        <v>121</v>
      </c>
      <c r="B136" s="1" t="str">
        <f>"HONG KONG SHIPPING GAZETTE"&amp;CHAR(10)&amp;"香港船務週刊"</f>
        <v>HONG KONG SHIPPING GAZETTE
香港船務週刊</v>
      </c>
      <c r="C136" s="1" t="str">
        <f>"vol. 266 no. 13 25 Dec 2017;"&amp;CHAR(10)&amp;"vol. 267 no. 1-13 01 Jan-26 Mar 2018;"&amp;CHAR(10)&amp;"vol. 268 no. 1-13 02 Apr-25 Jun 2018;"&amp;CHAR(10)&amp;"vol. 269 no. 1-13 02 Jul-24 Sep 2018;"&amp;CHAR(10)&amp;"vol. 270 no. 1-13 01 Oct-24 Dec 2018"</f>
        <v>vol. 266 no. 13 25 Dec 2017;
vol. 267 no. 1-13 01 Jan-26 Mar 2018;
vol. 268 no. 1-13 02 Apr-25 Jun 2018;
vol. 269 no. 1-13 02 Jul-24 Sep 2018;
vol. 270 no. 1-13 01 Oct-24 Dec 2018</v>
      </c>
      <c r="D136" s="1" t="s">
        <v>122</v>
      </c>
      <c r="E136" s="1" t="s">
        <v>592</v>
      </c>
      <c r="F136" s="1" t="s">
        <v>13</v>
      </c>
      <c r="G136" s="5" t="s">
        <v>632</v>
      </c>
    </row>
    <row r="137" spans="1:7">
      <c r="A137" s="1">
        <v>122</v>
      </c>
      <c r="B137" s="1" t="str">
        <f>"HONG KONG TATLER"</f>
        <v>HONG KONG TATLER</v>
      </c>
      <c r="C137" s="1" t="str">
        <f>"Jan-Dec 2018"</f>
        <v>Jan-Dec 2018</v>
      </c>
      <c r="D137" s="1" t="s">
        <v>99</v>
      </c>
      <c r="E137" s="1" t="s">
        <v>586</v>
      </c>
      <c r="F137" s="1" t="s">
        <v>6</v>
      </c>
      <c r="G137" s="5" t="s">
        <v>41</v>
      </c>
    </row>
    <row r="138" spans="1:7" ht="31.5">
      <c r="A138" s="1">
        <v>123</v>
      </c>
      <c r="B138" s="1" t="str">
        <f>"HONG KONG TATLER HOMES"</f>
        <v>HONG KONG TATLER HOMES</v>
      </c>
      <c r="C138" s="1" t="str">
        <f>"issue 12 Winter 2017;"&amp;CHAR(10)&amp;"issue 13 Summer 2018"</f>
        <v>issue 12 Winter 2017;
issue 13 Summer 2018</v>
      </c>
      <c r="D138" s="1" t="s">
        <v>99</v>
      </c>
      <c r="E138" s="1" t="s">
        <v>582</v>
      </c>
      <c r="F138" s="1" t="s">
        <v>13</v>
      </c>
      <c r="G138" s="5" t="s">
        <v>7</v>
      </c>
    </row>
    <row r="139" spans="1:7">
      <c r="A139" s="1">
        <v>124</v>
      </c>
      <c r="B139" s="1" t="str">
        <f>"HONG KONG TATLER SOCIETY"</f>
        <v>HONG KONG TATLER SOCIETY</v>
      </c>
      <c r="C139" s="1" t="str">
        <f>"2018"</f>
        <v>2018</v>
      </c>
      <c r="D139" s="1" t="s">
        <v>99</v>
      </c>
      <c r="E139" s="1" t="s">
        <v>581</v>
      </c>
      <c r="F139" s="1" t="s">
        <v>6</v>
      </c>
      <c r="G139" s="5" t="s">
        <v>11</v>
      </c>
    </row>
    <row r="140" spans="1:7">
      <c r="A140" s="1">
        <v>125</v>
      </c>
      <c r="B140" s="1" t="str">
        <f>"HONG KONG TATLER WEDDINGS"</f>
        <v>HONG KONG TATLER WEDDINGS</v>
      </c>
      <c r="C140" s="1" t="str">
        <f>"issue 17-18 Spring-Summer 2018"</f>
        <v>issue 17-18 Spring-Summer 2018</v>
      </c>
      <c r="D140" s="1" t="s">
        <v>99</v>
      </c>
      <c r="E140" s="1" t="s">
        <v>596</v>
      </c>
      <c r="F140" s="1" t="s">
        <v>6</v>
      </c>
      <c r="G140" s="5" t="s">
        <v>46</v>
      </c>
    </row>
    <row r="141" spans="1:7" ht="31.5">
      <c r="A141" s="1">
        <v>126</v>
      </c>
      <c r="B141" s="1" t="str">
        <f>"HORIZONS"</f>
        <v>HORIZONS</v>
      </c>
      <c r="C141" s="1" t="str">
        <f>"vol. 18 issue 1 Feb 2018"</f>
        <v>vol. 18 issue 1 Feb 2018</v>
      </c>
      <c r="D141" s="1" t="s">
        <v>123</v>
      </c>
      <c r="E141" s="1" t="s">
        <v>589</v>
      </c>
      <c r="F141" s="1" t="s">
        <v>6</v>
      </c>
      <c r="G141" s="5" t="s">
        <v>20</v>
      </c>
    </row>
    <row r="142" spans="1:7" ht="31.5">
      <c r="A142" s="1">
        <v>127</v>
      </c>
      <c r="B142" s="1" t="str">
        <f>"HORIZONS"&amp;CHAR(10)&amp;"專業天地"</f>
        <v>HORIZONS
專業天地</v>
      </c>
      <c r="C142" s="1" t="str">
        <f>"Dec 2017;"&amp;CHAR(10)&amp;"Mar-Dec 2018"</f>
        <v>Dec 2017;
Mar-Dec 2018</v>
      </c>
      <c r="D142" s="1" t="s">
        <v>124</v>
      </c>
      <c r="E142" s="1" t="s">
        <v>597</v>
      </c>
      <c r="F142" s="1" t="s">
        <v>13</v>
      </c>
      <c r="G142" s="5" t="s">
        <v>20</v>
      </c>
    </row>
    <row r="143" spans="1:7" ht="31.5">
      <c r="A143" s="1">
        <v>128</v>
      </c>
      <c r="B143" s="1" t="str">
        <f>"HOROLOGICAL COMPONENT"&amp;CHAR(10)&amp;"時計配件"</f>
        <v>HOROLOGICAL COMPONENT
時計配件</v>
      </c>
      <c r="C143" s="1" t="str">
        <f>"Jan-Mar 2018"</f>
        <v>Jan-Mar 2018</v>
      </c>
      <c r="D143" s="1" t="s">
        <v>125</v>
      </c>
      <c r="E143" s="1" t="s">
        <v>586</v>
      </c>
      <c r="F143" s="1" t="s">
        <v>13</v>
      </c>
      <c r="G143" s="5" t="s">
        <v>20</v>
      </c>
    </row>
    <row r="144" spans="1:7" ht="31.5">
      <c r="A144" s="1">
        <v>129</v>
      </c>
      <c r="B144" s="1" t="str">
        <f>"HYPEBEAST"</f>
        <v>HYPEBEAST</v>
      </c>
      <c r="C144" s="1" t="str">
        <f>"issue 20 2017;"&amp;CHAR(10)&amp;"issue 21-23 2018"</f>
        <v>issue 20 2017;
issue 21-23 2018</v>
      </c>
      <c r="D144" s="1" t="s">
        <v>126</v>
      </c>
      <c r="E144" s="1" t="s">
        <v>587</v>
      </c>
      <c r="F144" s="1" t="s">
        <v>6</v>
      </c>
      <c r="G144" s="5" t="s">
        <v>11</v>
      </c>
    </row>
    <row r="145" spans="1:7" ht="31.5">
      <c r="A145" s="1">
        <v>130</v>
      </c>
      <c r="B145" s="1" t="str">
        <f>"IAENG INTERNATIONAL JOURNAL OF APPLIED MATHEMATICS"</f>
        <v>IAENG INTERNATIONAL JOURNAL OF APPLIED MATHEMATICS</v>
      </c>
      <c r="C145" s="1" t="str">
        <f>"vol. 47 issue 4 Dec 2017;"&amp;CHAR(10)&amp;"vol. 48 issue 1-4 Mar-Dec 2018"</f>
        <v>vol. 47 issue 4 Dec 2017;
vol. 48 issue 1-4 Mar-Dec 2018</v>
      </c>
      <c r="D145" s="1" t="s">
        <v>74</v>
      </c>
      <c r="E145" s="1" t="s">
        <v>587</v>
      </c>
      <c r="F145" s="1" t="s">
        <v>6</v>
      </c>
      <c r="G145" s="5" t="s">
        <v>20</v>
      </c>
    </row>
    <row r="146" spans="1:7" ht="31.5">
      <c r="A146" s="1">
        <v>131</v>
      </c>
      <c r="B146" s="1" t="str">
        <f>"IAENG INTERNATIONAL JOURNAL OF COMPUTER SCIENCE"</f>
        <v>IAENG INTERNATIONAL JOURNAL OF COMPUTER SCIENCE</v>
      </c>
      <c r="C146" s="1" t="str">
        <f>"vol. 44 issue 4 Dec 2017;"&amp;CHAR(10)&amp;"vol. 45 issue 1-4 Mar-Dec 2018"</f>
        <v>vol. 44 issue 4 Dec 2017;
vol. 45 issue 1-4 Mar-Dec 2018</v>
      </c>
      <c r="D146" s="1" t="s">
        <v>74</v>
      </c>
      <c r="E146" s="1" t="s">
        <v>587</v>
      </c>
      <c r="F146" s="1" t="s">
        <v>6</v>
      </c>
      <c r="G146" s="5" t="s">
        <v>20</v>
      </c>
    </row>
    <row r="147" spans="1:7" ht="31.5">
      <c r="A147" s="1">
        <v>132</v>
      </c>
      <c r="B147" s="1" t="str">
        <f>"IDN : INTERNATIONAL DESIGNERS NETWORK"</f>
        <v>IDN : INTERNATIONAL DESIGNERS NETWORK</v>
      </c>
      <c r="C147" s="1" t="str">
        <f>"vol. 24 no. 4-6 2017-2018;"&amp;CHAR(10)&amp;"vol. 25 no. 1-2 2018"</f>
        <v>vol. 24 no. 4-6 2017-2018;
vol. 25 no. 1-2 2018</v>
      </c>
      <c r="D147" s="1" t="s">
        <v>127</v>
      </c>
      <c r="E147" s="1" t="s">
        <v>583</v>
      </c>
      <c r="F147" s="1" t="s">
        <v>6</v>
      </c>
      <c r="G147" s="5" t="s">
        <v>128</v>
      </c>
    </row>
    <row r="148" spans="1:7" ht="47.25">
      <c r="A148" s="1">
        <v>133</v>
      </c>
      <c r="B148" s="1" t="str">
        <f>"INTERNATIONAL ECOLOGY AND SAFETY"&amp;CHAR(10)&amp;"國際生態與安全"</f>
        <v>INTERNATIONAL ECOLOGY AND SAFETY
國際生態與安全</v>
      </c>
      <c r="C148" s="1" t="str">
        <f>"Dec 2017;"&amp;CHAR(10)&amp;"Jan-Mar 2018"</f>
        <v>Dec 2017;
Jan-Mar 2018</v>
      </c>
      <c r="D148" s="1" t="s">
        <v>129</v>
      </c>
      <c r="E148" s="1" t="s">
        <v>586</v>
      </c>
      <c r="F148" s="1" t="s">
        <v>13</v>
      </c>
      <c r="G148" s="5" t="s">
        <v>130</v>
      </c>
    </row>
    <row r="149" spans="1:7" ht="31.5">
      <c r="A149" s="1">
        <v>134</v>
      </c>
      <c r="B149" s="1" t="str">
        <f>"INTERNATIONAL METALWORKING NEWS FOR ASIA"</f>
        <v>INTERNATIONAL METALWORKING NEWS FOR ASIA</v>
      </c>
      <c r="C149" s="1" t="str">
        <f>"Feb-Oct 2018"</f>
        <v>Feb-Oct 2018</v>
      </c>
      <c r="D149" s="1" t="s">
        <v>79</v>
      </c>
      <c r="E149" s="1" t="s">
        <v>583</v>
      </c>
      <c r="F149" s="1" t="s">
        <v>13</v>
      </c>
      <c r="G149" s="5" t="s">
        <v>643</v>
      </c>
    </row>
    <row r="150" spans="1:7" ht="31.5">
      <c r="A150" s="1">
        <v>135</v>
      </c>
      <c r="B150" s="1" t="str">
        <f>"INTERNATIONAL PLASTICS NEWS FOR ASIA"</f>
        <v>INTERNATIONAL PLASTICS NEWS FOR ASIA</v>
      </c>
      <c r="C150" s="1" t="str">
        <f>"Feb-Dec 2018"</f>
        <v>Feb-Dec 2018</v>
      </c>
      <c r="D150" s="1" t="s">
        <v>79</v>
      </c>
      <c r="E150" s="1" t="s">
        <v>583</v>
      </c>
      <c r="F150" s="1" t="s">
        <v>6</v>
      </c>
      <c r="G150" s="5" t="s">
        <v>643</v>
      </c>
    </row>
    <row r="151" spans="1:7" ht="31.5">
      <c r="A151" s="1">
        <v>136</v>
      </c>
      <c r="B151" s="1" t="str">
        <f>"INTERNATIONAL STUDENT JOURNAL. GLOBAL"</f>
        <v>INTERNATIONAL STUDENT JOURNAL. GLOBAL</v>
      </c>
      <c r="C151" s="1" t="str">
        <f>"issue 30 Dec 2017;"&amp;CHAR(10)&amp;"issue 31-40 Jan-Oct 2018"</f>
        <v>issue 30 Dec 2017;
issue 31-40 Jan-Oct 2018</v>
      </c>
      <c r="D151" s="1" t="s">
        <v>131</v>
      </c>
      <c r="E151" s="1" t="s">
        <v>586</v>
      </c>
      <c r="F151" s="1" t="s">
        <v>13</v>
      </c>
      <c r="G151" s="5" t="s">
        <v>132</v>
      </c>
    </row>
    <row r="152" spans="1:7" ht="31.5">
      <c r="A152" s="1">
        <v>137</v>
      </c>
      <c r="B152" s="1" t="str">
        <f>"INTERNATIONAL STUDENT JOURNAL. LEADERS"</f>
        <v>INTERNATIONAL STUDENT JOURNAL. LEADERS</v>
      </c>
      <c r="C152" s="1" t="str">
        <f>"issue 30 Dec 2017;"&amp;CHAR(10)&amp;"issue 31-40 Jan-Oct 2018"</f>
        <v>issue 30 Dec 2017;
issue 31-40 Jan-Oct 2018</v>
      </c>
      <c r="D152" s="1" t="s">
        <v>131</v>
      </c>
      <c r="E152" s="1" t="s">
        <v>586</v>
      </c>
      <c r="F152" s="1" t="s">
        <v>13</v>
      </c>
      <c r="G152" s="5" t="s">
        <v>132</v>
      </c>
    </row>
    <row r="153" spans="1:7" ht="31.5">
      <c r="A153" s="1">
        <v>138</v>
      </c>
      <c r="B153" s="1" t="str">
        <f>"INTERNATIONAL STUDENT JOURNAL. SCIENCE"</f>
        <v>INTERNATIONAL STUDENT JOURNAL. SCIENCE</v>
      </c>
      <c r="C153" s="1" t="str">
        <f>"issue 30 Dec 2017;"&amp;CHAR(10)&amp;"issue 31-40 Jan-Oct 2018"</f>
        <v>issue 30 Dec 2017;
issue 31-40 Jan-Oct 2018</v>
      </c>
      <c r="D153" s="1" t="s">
        <v>131</v>
      </c>
      <c r="E153" s="1" t="s">
        <v>586</v>
      </c>
      <c r="F153" s="1" t="s">
        <v>13</v>
      </c>
      <c r="G153" s="5" t="s">
        <v>132</v>
      </c>
    </row>
    <row r="154" spans="1:7" ht="31.5">
      <c r="A154" s="1">
        <v>139</v>
      </c>
      <c r="B154" s="1" t="str">
        <f>"IR ANNUAL"&amp;CHAR(10)&amp;"投資者關係年刊"</f>
        <v>IR ANNUAL
投資者關係年刊</v>
      </c>
      <c r="C154" s="1" t="str">
        <f>"2016/2017;"&amp;CHAR(10)&amp;"2017/2018"</f>
        <v>2016/2017;
2017/2018</v>
      </c>
      <c r="D154" s="1" t="s">
        <v>133</v>
      </c>
      <c r="E154" s="1" t="s">
        <v>581</v>
      </c>
      <c r="F154" s="1" t="s">
        <v>13</v>
      </c>
      <c r="G154" s="5" t="s">
        <v>14</v>
      </c>
    </row>
    <row r="155" spans="1:7" ht="31.5">
      <c r="A155" s="1">
        <v>140</v>
      </c>
      <c r="B155" s="1" t="str">
        <f>"JEWELLERY REVIEW"&amp;CHAR(10)&amp;"珠寶之星"</f>
        <v>JEWELLERY REVIEW
珠寶之星</v>
      </c>
      <c r="C155" s="1" t="str">
        <f>"2018 vol. 1-6 (no. 183-188)"</f>
        <v>2018 vol. 1-6 (no. 183-188)</v>
      </c>
      <c r="D155" s="1" t="s">
        <v>134</v>
      </c>
      <c r="E155" s="1" t="s">
        <v>583</v>
      </c>
      <c r="F155" s="1" t="s">
        <v>6</v>
      </c>
      <c r="G155" s="5" t="s">
        <v>7</v>
      </c>
    </row>
    <row r="156" spans="1:7">
      <c r="A156" s="1">
        <v>141</v>
      </c>
      <c r="B156" s="1" t="str">
        <f>"JNA"</f>
        <v>JNA</v>
      </c>
      <c r="C156" s="1" t="str">
        <f>"issue 401-412 Jan-Dec 2018"</f>
        <v>issue 401-412 Jan-Dec 2018</v>
      </c>
      <c r="D156" s="1" t="s">
        <v>135</v>
      </c>
      <c r="E156" s="1" t="s">
        <v>586</v>
      </c>
      <c r="F156" s="1" t="s">
        <v>6</v>
      </c>
      <c r="G156" s="5" t="s">
        <v>136</v>
      </c>
    </row>
    <row r="157" spans="1:7" ht="47.25">
      <c r="A157" s="1">
        <v>142</v>
      </c>
      <c r="B157" s="1" t="str">
        <f>"THE JOURNAL OF DRAMA AND THEATRE EDUCATION IN ASIA"&amp;CHAR(10)&amp;"亞洲戲劇教育學刊"</f>
        <v>THE JOURNAL OF DRAMA AND THEATRE EDUCATION IN ASIA
亞洲戲劇教育學刊</v>
      </c>
      <c r="C157" s="1" t="str">
        <f>"vol. 7 no. 1 Dec 2017"</f>
        <v>vol. 7 no. 1 Dec 2017</v>
      </c>
      <c r="D157" s="1" t="s">
        <v>137</v>
      </c>
      <c r="E157" s="1" t="s">
        <v>593</v>
      </c>
      <c r="F157" s="1" t="s">
        <v>13</v>
      </c>
      <c r="G157" s="5" t="s">
        <v>138</v>
      </c>
    </row>
    <row r="158" spans="1:7" ht="31.5">
      <c r="A158" s="1">
        <v>143</v>
      </c>
      <c r="B158" s="1" t="str">
        <f>"JOURNAL OF INTERNATIONAL AND COMPARATIVE LAW"</f>
        <v>JOURNAL OF INTERNATIONAL AND COMPARATIVE LAW</v>
      </c>
      <c r="C158" s="1" t="str">
        <f>"vol. 4 no. 2 Dec 2017;"&amp;CHAR(10)&amp;"vol. 5 no. 1 Jun 2018"</f>
        <v>vol. 4 no. 2 Dec 2017;
vol. 5 no. 1 Jun 2018</v>
      </c>
      <c r="D158" s="1" t="s">
        <v>16</v>
      </c>
      <c r="E158" s="1" t="s">
        <v>600</v>
      </c>
      <c r="F158" s="1" t="s">
        <v>6</v>
      </c>
      <c r="G158" s="5" t="s">
        <v>633</v>
      </c>
    </row>
    <row r="159" spans="1:7" ht="31.5">
      <c r="A159" s="1">
        <v>144</v>
      </c>
      <c r="B159" s="1" t="str">
        <f>"JOURNAL OF ORIENTAL STUDIES"&amp;CHAR(10)&amp;"東方文化"</f>
        <v>JOURNAL OF ORIENTAL STUDIES
東方文化</v>
      </c>
      <c r="C159" s="1" t="str">
        <f>"vol. 50 no. 1 2017"</f>
        <v>vol. 50 no. 1 2017</v>
      </c>
      <c r="D159" s="1" t="s">
        <v>139</v>
      </c>
      <c r="E159" s="1" t="s">
        <v>589</v>
      </c>
      <c r="F159" s="1" t="s">
        <v>13</v>
      </c>
      <c r="G159" s="5" t="s">
        <v>634</v>
      </c>
    </row>
    <row r="160" spans="1:7" ht="31.5">
      <c r="A160" s="1">
        <v>145</v>
      </c>
      <c r="B160" s="1" t="str">
        <f>"JOURNAL OF ORTHOPAEDICS, TRAUMA AND REHABILITATION"</f>
        <v>JOURNAL OF ORTHOPAEDICS, TRAUMA AND REHABILITATION</v>
      </c>
      <c r="C160" s="1" t="str">
        <f>"vol. 24 Jun 2018"</f>
        <v>vol. 24 Jun 2018</v>
      </c>
      <c r="D160" s="1" t="s">
        <v>140</v>
      </c>
      <c r="E160" s="1" t="s">
        <v>589</v>
      </c>
      <c r="F160" s="1" t="s">
        <v>6</v>
      </c>
      <c r="G160" s="5" t="s">
        <v>629</v>
      </c>
    </row>
    <row r="161" spans="1:7">
      <c r="A161" s="1">
        <v>146</v>
      </c>
      <c r="B161" s="1" t="str">
        <f>"LA CIVILTA CATTOLICA"</f>
        <v>LA CIVILTA CATTOLICA</v>
      </c>
      <c r="C161" s="1" t="str">
        <f>"vol. 2 no. 9-12 15 Sep-15 Dec 2018"</f>
        <v>vol. 2 no. 9-12 15 Sep-15 Dec 2018</v>
      </c>
      <c r="D161" s="1" t="s">
        <v>141</v>
      </c>
      <c r="E161" s="1" t="s">
        <v>586</v>
      </c>
      <c r="F161" s="1" t="s">
        <v>6</v>
      </c>
      <c r="G161" s="5" t="s">
        <v>142</v>
      </c>
    </row>
    <row r="162" spans="1:7" ht="409.5">
      <c r="A162" s="1">
        <v>147</v>
      </c>
      <c r="B162" s="1" t="str">
        <f>"LEGISLATIVE COUNCIL OFFICIAL RECORD OF PROCEEDINGS"</f>
        <v>LEGISLATIVE COUNCIL OFFICIAL RECORD OF PROCEEDINGS</v>
      </c>
      <c r="C162" s="1" t="str">
        <f>"10 May-11 May 2017;"&amp;CHAR(10)&amp;"17 May-18 May 2017;"&amp;CHAR(10)&amp;"24 May-25 May 2017;"&amp;CHAR(10)&amp;"31 May-01 Jun 2017;"&amp;CHAR(10)&amp;"01 Jun 2017;"&amp;CHAR(10)&amp;"07 Jun-08 Jun 2017;"&amp;CHAR(10)&amp;"14 Jun-15 Jun 2017;"&amp;CHAR(10)&amp;"21 Jun-22 Jun 2017;"&amp;CHAR(10)&amp;"28 Jun-29 Jun 2017;"&amp;CHAR(10)&amp;"05 Jul 2017;"&amp;CHAR(10)&amp;"05 Jul-06 Jul 2017;"&amp;CHAR(10)&amp;"12 Jul-13 Jul 2017;"&amp;CHAR(10)&amp;"11 Oct-12 Oct 2017;"&amp;CHAR(10)&amp;"18 Oct-19 Oct 2017;"&amp;CHAR(10)&amp;"25 Oct-26 Oct 2017;"&amp;CHAR(10)&amp;"01 Nov-02 Nov 2017;"&amp;CHAR(10)&amp;"08 Nov-10 Nov 2017;"&amp;CHAR(10)&amp;"15 Nov-16 Nov 2017;"&amp;CHAR(10)&amp;"22 Nov-23 Nov 2017;"&amp;CHAR(10)&amp;"29 Nov-30 Nov 2017;"&amp;CHAR(10)&amp;"06 Dec-07 Dec 2017;"&amp;CHAR(10)&amp;"13 Dec-15 Dec 2017;"&amp;CHAR(10)&amp;"10 Jan-11 Jan 2018;"&amp;CHAR(10)&amp;"11 Jan 2018;"&amp;CHAR(10)&amp;"17 Jan-18 Jan 2018;"&amp;CHAR(10)&amp;"24 Jan-25 Jan 2018;"&amp;CHAR(10)&amp;"31 Jan 2018;"&amp;CHAR(10)&amp;"31 Jan-01 Feb 2018;"&amp;CHAR(10)&amp;"07 Feb 2018;"&amp;CHAR(10)&amp;"07 Feb-08 Feb 2018;"&amp;CHAR(10)&amp;"28 Feb 2018;"&amp;CHAR(10)&amp;"21 Mar-22 Mar 2018;"&amp;CHAR(10)&amp;"28 Mar 2018;"&amp;CHAR(10)&amp;"28 Mar-29 Mar 2018;"&amp;CHAR(10)&amp;"11 Apr 2018;"&amp;CHAR(10)&amp;"11 Apr-12 Apr 2018;"&amp;CHAR(10)&amp;"25 Apr 2018"</f>
        <v>10 May-11 May 2017;
17 May-18 May 2017;
24 May-25 May 2017;
31 May-01 Jun 2017;
01 Jun 2017;
07 Jun-08 Jun 2017;
14 Jun-15 Jun 2017;
21 Jun-22 Jun 2017;
28 Jun-29 Jun 2017;
05 Jul 2017;
05 Jul-06 Jul 2017;
12 Jul-13 Jul 2017;
11 Oct-12 Oct 2017;
18 Oct-19 Oct 2017;
25 Oct-26 Oct 2017;
01 Nov-02 Nov 2017;
08 Nov-10 Nov 2017;
15 Nov-16 Nov 2017;
22 Nov-23 Nov 2017;
29 Nov-30 Nov 2017;
06 Dec-07 Dec 2017;
13 Dec-15 Dec 2017;
10 Jan-11 Jan 2018;
11 Jan 2018;
17 Jan-18 Jan 2018;
24 Jan-25 Jan 2018;
31 Jan 2018;
31 Jan-01 Feb 2018;
07 Feb 2018;
07 Feb-08 Feb 2018;
28 Feb 2018;
21 Mar-22 Mar 2018;
28 Mar 2018;
28 Mar-29 Mar 2018;
11 Apr 2018;
11 Apr-12 Apr 2018;
25 Apr 2018</v>
      </c>
      <c r="D162" s="1" t="s">
        <v>143</v>
      </c>
      <c r="E162" s="1" t="s">
        <v>585</v>
      </c>
      <c r="F162" s="1" t="s">
        <v>6</v>
      </c>
      <c r="G162" s="5" t="s">
        <v>144</v>
      </c>
    </row>
    <row r="163" spans="1:7">
      <c r="A163" s="1">
        <v>148</v>
      </c>
      <c r="B163" s="1" t="str">
        <f>"LIFESTYLE"</f>
        <v>LIFESTYLE</v>
      </c>
      <c r="C163" s="1" t="str">
        <f>"2018"</f>
        <v>2018</v>
      </c>
      <c r="D163" s="1" t="s">
        <v>145</v>
      </c>
      <c r="E163" s="1" t="s">
        <v>581</v>
      </c>
      <c r="F163" s="1" t="s">
        <v>6</v>
      </c>
      <c r="G163" s="5" t="s">
        <v>146</v>
      </c>
    </row>
    <row r="164" spans="1:7" ht="31.5">
      <c r="A164" s="1">
        <v>149</v>
      </c>
      <c r="B164" s="1" t="str">
        <f>"LP LUXURY PROPERTIES"&amp;CHAR(10)&amp;"地標"</f>
        <v>LP LUXURY PROPERTIES
地標</v>
      </c>
      <c r="C164" s="1" t="str">
        <f>"no. 56 Summer 2018"</f>
        <v>no. 56 Summer 2018</v>
      </c>
      <c r="D164" s="1" t="s">
        <v>8</v>
      </c>
      <c r="E164" s="1" t="s">
        <v>585</v>
      </c>
      <c r="F164" s="1" t="s">
        <v>13</v>
      </c>
      <c r="G164" s="5" t="s">
        <v>46</v>
      </c>
    </row>
    <row r="165" spans="1:7">
      <c r="A165" s="1">
        <v>150</v>
      </c>
      <c r="B165" s="1" t="str">
        <f>"MICE BIZ"</f>
        <v>MICE BIZ</v>
      </c>
      <c r="C165" s="1" t="str">
        <f>"Apr 2018"</f>
        <v>Apr 2018</v>
      </c>
      <c r="D165" s="1" t="s">
        <v>31</v>
      </c>
      <c r="E165" s="1" t="s">
        <v>600</v>
      </c>
      <c r="F165" s="1" t="s">
        <v>6</v>
      </c>
      <c r="G165" s="5" t="s">
        <v>14</v>
      </c>
    </row>
    <row r="166" spans="1:7" ht="31.5">
      <c r="A166" s="1">
        <v>151</v>
      </c>
      <c r="B166" s="1" t="str">
        <f>"MIMS DOCTOR"</f>
        <v>MIMS DOCTOR</v>
      </c>
      <c r="C166" s="1" t="str">
        <f>"Oct-Dec 2017;"&amp;CHAR(10)&amp;"Jan-Dec 2018"</f>
        <v>Oct-Dec 2017;
Jan-Dec 2018</v>
      </c>
      <c r="D166" s="1" t="s">
        <v>147</v>
      </c>
      <c r="E166" s="1" t="s">
        <v>586</v>
      </c>
      <c r="F166" s="1" t="s">
        <v>6</v>
      </c>
      <c r="G166" s="5" t="s">
        <v>635</v>
      </c>
    </row>
    <row r="167" spans="1:7" ht="31.5">
      <c r="A167" s="1">
        <v>152</v>
      </c>
      <c r="B167" s="1" t="str">
        <f>"MIMS HONG KONG - HKIMS"</f>
        <v>MIMS HONG KONG - HKIMS</v>
      </c>
      <c r="C167" s="1" t="str">
        <f>"152nd ed. Dec 2017;"&amp;CHAR(10)&amp;"153rd-155th ed. Mar-Sep 2018"</f>
        <v>152nd ed. Dec 2017;
153rd-155th ed. Mar-Sep 2018</v>
      </c>
      <c r="D167" s="1" t="s">
        <v>147</v>
      </c>
      <c r="E167" s="1" t="s">
        <v>587</v>
      </c>
      <c r="F167" s="1" t="s">
        <v>6</v>
      </c>
      <c r="G167" s="5" t="s">
        <v>148</v>
      </c>
    </row>
    <row r="168" spans="1:7" ht="31.5">
      <c r="A168" s="1">
        <v>153</v>
      </c>
      <c r="B168" s="1" t="str">
        <f>"MIMS JOURNAL OF PAEDIATRICS, OBSTETRICS AND GYNAECOLOGY"</f>
        <v>MIMS JOURNAL OF PAEDIATRICS, OBSTETRICS AND GYNAECOLOGY</v>
      </c>
      <c r="C168" s="1" t="str">
        <f>"vol. 43 no. 6 Nov/Dec 2017;"&amp;CHAR(10)&amp;"vol. 44 no. 1-3 2018"</f>
        <v>vol. 43 no. 6 Nov/Dec 2017;
vol. 44 no. 1-3 2018</v>
      </c>
      <c r="D168" s="1" t="s">
        <v>147</v>
      </c>
      <c r="E168" s="1" t="s">
        <v>587</v>
      </c>
      <c r="F168" s="1" t="s">
        <v>6</v>
      </c>
      <c r="G168" s="5" t="s">
        <v>636</v>
      </c>
    </row>
    <row r="169" spans="1:7" ht="63">
      <c r="A169" s="1">
        <v>154</v>
      </c>
      <c r="B169" s="1" t="str">
        <f>"MIMS ONCOLOGY"</f>
        <v>MIMS ONCOLOGY</v>
      </c>
      <c r="C169" s="1" t="str">
        <f>"Oct-Nov/Dec 2017;"&amp;CHAR(10)&amp;"Jan/Feb-Jul/Aug 2018;"&amp;CHAR(10)&amp;"Sep/Oct 2018;"&amp;CHAR(10)&amp;"Nov/Dec 2018"</f>
        <v>Oct-Nov/Dec 2017;
Jan/Feb-Jul/Aug 2018;
Sep/Oct 2018;
Nov/Dec 2018</v>
      </c>
      <c r="D169" s="1" t="s">
        <v>147</v>
      </c>
      <c r="E169" s="1" t="s">
        <v>583</v>
      </c>
      <c r="F169" s="1" t="s">
        <v>6</v>
      </c>
      <c r="G169" s="5" t="s">
        <v>635</v>
      </c>
    </row>
    <row r="170" spans="1:7" ht="31.5">
      <c r="A170" s="1">
        <v>155</v>
      </c>
      <c r="B170" s="1" t="str">
        <f>"MIMS PHARMA CORPORATE CATALOGUE HONG KONG"</f>
        <v>MIMS PHARMA CORPORATE CATALOGUE HONG KONG</v>
      </c>
      <c r="C170" s="1" t="str">
        <f>"2017/2018"</f>
        <v>2017/2018</v>
      </c>
      <c r="D170" s="1" t="s">
        <v>147</v>
      </c>
      <c r="E170" s="1" t="s">
        <v>581</v>
      </c>
      <c r="F170" s="1" t="s">
        <v>6</v>
      </c>
      <c r="G170" s="5" t="s">
        <v>149</v>
      </c>
    </row>
    <row r="171" spans="1:7" ht="31.5">
      <c r="A171" s="1">
        <v>156</v>
      </c>
      <c r="B171" s="1" t="str">
        <f>"MIX"</f>
        <v>MIX</v>
      </c>
      <c r="C171" s="1" t="str">
        <f>"Feb/Mar-Oct/Nov 2018;"&amp;CHAR(10)&amp;"Dec/Jan 2018/2019"</f>
        <v>Feb/Mar-Oct/Nov 2018;
Dec/Jan 2018/2019</v>
      </c>
      <c r="D171" s="5" t="s">
        <v>40</v>
      </c>
      <c r="E171" s="5" t="s">
        <v>583</v>
      </c>
      <c r="F171" s="5" t="s">
        <v>6</v>
      </c>
      <c r="G171" s="5" t="s">
        <v>637</v>
      </c>
    </row>
    <row r="172" spans="1:7" ht="31.5">
      <c r="A172" s="1">
        <v>157</v>
      </c>
      <c r="B172" s="1" t="str">
        <f>"MONTRES MAGAZINE"&amp;CHAR(10)&amp;"名表之苑"</f>
        <v>MONTRES MAGAZINE
名表之苑</v>
      </c>
      <c r="C172" s="1" t="str">
        <f>"no. 71 Nov 2018"</f>
        <v>no. 71 Nov 2018</v>
      </c>
      <c r="D172" s="1" t="s">
        <v>150</v>
      </c>
      <c r="E172" s="1" t="s">
        <v>583</v>
      </c>
      <c r="F172" s="1" t="s">
        <v>13</v>
      </c>
      <c r="G172" s="5" t="s">
        <v>38</v>
      </c>
    </row>
    <row r="173" spans="1:7" ht="31.5">
      <c r="A173" s="1">
        <v>158</v>
      </c>
      <c r="B173" s="1" t="str">
        <f>"NEW ELECTRONICS &amp; COMPONENTS"&amp;CHAR(10)&amp;"新電子及零件"</f>
        <v>NEW ELECTRONICS &amp; COMPONENTS
新電子及零件</v>
      </c>
      <c r="C173" s="1" t="str">
        <f>"Oct 2017"</f>
        <v>Oct 2017</v>
      </c>
      <c r="D173" s="1" t="s">
        <v>95</v>
      </c>
      <c r="E173" s="1" t="s">
        <v>582</v>
      </c>
      <c r="F173" s="1" t="s">
        <v>6</v>
      </c>
      <c r="G173" s="5" t="s">
        <v>642</v>
      </c>
    </row>
    <row r="174" spans="1:7">
      <c r="A174" s="1">
        <v>159</v>
      </c>
      <c r="B174" s="1" t="str">
        <f>"OBSCURA"</f>
        <v>OBSCURA</v>
      </c>
      <c r="C174" s="1" t="str">
        <f>"vol. 24 Spring/Summer 2018"</f>
        <v>vol. 24 Spring/Summer 2018</v>
      </c>
      <c r="D174" s="1" t="s">
        <v>151</v>
      </c>
      <c r="E174" s="1" t="s">
        <v>589</v>
      </c>
      <c r="F174" s="1" t="s">
        <v>13</v>
      </c>
      <c r="G174" s="5" t="s">
        <v>152</v>
      </c>
    </row>
    <row r="175" spans="1:7" ht="47.25">
      <c r="A175" s="1">
        <v>160</v>
      </c>
      <c r="B175" s="1" t="str">
        <f>"OCCUPATIONAL SAFETY AND HEALTH STATISTICS BULLETIN"&amp;CHAR(10)&amp;"職業安全及健康統計數字簡報"</f>
        <v>OCCUPATIONAL SAFETY AND HEALTH STATISTICS BULLETIN
職業安全及健康統計數字簡報</v>
      </c>
      <c r="C175" s="1" t="str">
        <f>"issue 18 Aug 2018"</f>
        <v>issue 18 Aug 2018</v>
      </c>
      <c r="D175" s="1" t="s">
        <v>153</v>
      </c>
      <c r="E175" s="1" t="s">
        <v>581</v>
      </c>
      <c r="F175" s="1" t="s">
        <v>13</v>
      </c>
      <c r="G175" s="5" t="s">
        <v>20</v>
      </c>
    </row>
    <row r="176" spans="1:7" ht="31.5">
      <c r="A176" s="1">
        <v>161</v>
      </c>
      <c r="B176" s="1" t="str">
        <f>"OFFBEAT"&amp;CHAR(10)&amp;"警聲"</f>
        <v>OFFBEAT
警聲</v>
      </c>
      <c r="C176" s="1" t="str">
        <f>"issue 1103-1125 10 Jan-12 Dec 2018"</f>
        <v>issue 1103-1125 10 Jan-12 Dec 2018</v>
      </c>
      <c r="D176" s="1" t="s">
        <v>154</v>
      </c>
      <c r="E176" s="1" t="s">
        <v>584</v>
      </c>
      <c r="F176" s="1" t="s">
        <v>13</v>
      </c>
      <c r="G176" s="5" t="s">
        <v>20</v>
      </c>
    </row>
    <row r="177" spans="1:7">
      <c r="A177" s="1">
        <v>162</v>
      </c>
      <c r="B177" s="1" t="str">
        <f>"OMNIHEALTH PRACTICE"</f>
        <v>OMNIHEALTH PRACTICE</v>
      </c>
      <c r="C177" s="1" t="str">
        <f>"issue 7-11 Jan-Sep 2018"</f>
        <v>issue 7-11 Jan-Sep 2018</v>
      </c>
      <c r="D177" s="1" t="s">
        <v>155</v>
      </c>
      <c r="E177" s="1" t="s">
        <v>583</v>
      </c>
      <c r="F177" s="1" t="s">
        <v>6</v>
      </c>
      <c r="G177" s="5" t="s">
        <v>14</v>
      </c>
    </row>
    <row r="178" spans="1:7">
      <c r="A178" s="1">
        <v>163</v>
      </c>
      <c r="B178" s="1" t="str">
        <f>"ORIENTATIONS"</f>
        <v>ORIENTATIONS</v>
      </c>
      <c r="C178" s="1" t="str">
        <f>"vol. 49 no. 1-6 Jan/Feb-Nov/Dec 2018"</f>
        <v>vol. 49 no. 1-6 Jan/Feb-Nov/Dec 2018</v>
      </c>
      <c r="D178" s="1" t="s">
        <v>156</v>
      </c>
      <c r="E178" s="1" t="s">
        <v>583</v>
      </c>
      <c r="F178" s="1" t="s">
        <v>6</v>
      </c>
      <c r="G178" s="5" t="s">
        <v>157</v>
      </c>
    </row>
    <row r="179" spans="1:7" ht="31.5">
      <c r="A179" s="1">
        <v>164</v>
      </c>
      <c r="B179" s="1" t="str">
        <f>"OSH LINK"&amp;CHAR(10)&amp;"縱橫"</f>
        <v>OSH LINK
縱橫</v>
      </c>
      <c r="C179" s="1" t="str">
        <f>"issue 37 Oct 2017;"&amp;CHAR(10)&amp;"issue 38 Apr 2018"</f>
        <v>issue 37 Oct 2017;
issue 38 Apr 2018</v>
      </c>
      <c r="D179" s="1" t="s">
        <v>120</v>
      </c>
      <c r="E179" s="1" t="s">
        <v>585</v>
      </c>
      <c r="F179" s="1" t="s">
        <v>13</v>
      </c>
      <c r="G179" s="5" t="s">
        <v>20</v>
      </c>
    </row>
    <row r="180" spans="1:7">
      <c r="A180" s="1">
        <v>165</v>
      </c>
      <c r="B180" s="1" t="str">
        <f>"THE PEAK HONG KONG"</f>
        <v>THE PEAK HONG KONG</v>
      </c>
      <c r="C180" s="1" t="str">
        <f>"Jan/Feb-Jun 2018"</f>
        <v>Jan/Feb-Jun 2018</v>
      </c>
      <c r="D180" s="1" t="s">
        <v>158</v>
      </c>
      <c r="E180" s="1" t="s">
        <v>586</v>
      </c>
      <c r="F180" s="1" t="s">
        <v>6</v>
      </c>
      <c r="G180" s="5" t="s">
        <v>46</v>
      </c>
    </row>
    <row r="181" spans="1:7" ht="31.5">
      <c r="A181" s="1">
        <v>166</v>
      </c>
      <c r="B181" s="1" t="str">
        <f>"PERSPECTIVE"&amp;CHAR(10)&amp;"透視"</f>
        <v>PERSPECTIVE
透視</v>
      </c>
      <c r="C181" s="1" t="str">
        <f>"Jan/Feb-Jun 2018;"&amp;CHAR(10)&amp;"Jul/Aug-Dec 2018"</f>
        <v>Jan/Feb-Jun 2018;
Jul/Aug-Dec 2018</v>
      </c>
      <c r="D181" s="1" t="s">
        <v>159</v>
      </c>
      <c r="E181" s="1" t="s">
        <v>586</v>
      </c>
      <c r="F181" s="1" t="s">
        <v>13</v>
      </c>
      <c r="G181" s="5" t="s">
        <v>33</v>
      </c>
    </row>
    <row r="182" spans="1:7" ht="31.5">
      <c r="A182" s="1">
        <v>167</v>
      </c>
      <c r="B182" s="1" t="str">
        <f>"PERSPECTIVE PLUS"&amp;CHAR(10)&amp;"建設透視"</f>
        <v>PERSPECTIVE PLUS
建設透視</v>
      </c>
      <c r="C182" s="1" t="str">
        <f>"2018"</f>
        <v>2018</v>
      </c>
      <c r="D182" s="1" t="s">
        <v>159</v>
      </c>
      <c r="E182" s="1" t="s">
        <v>581</v>
      </c>
      <c r="F182" s="1" t="s">
        <v>13</v>
      </c>
      <c r="G182" s="5" t="s">
        <v>160</v>
      </c>
    </row>
    <row r="183" spans="1:7" ht="31.5">
      <c r="A183" s="1">
        <v>168</v>
      </c>
      <c r="B183" s="1" t="str">
        <f>"PERSPECTIVES CHINOISES"</f>
        <v>PERSPECTIVES CHINOISES</v>
      </c>
      <c r="C183" s="1" t="str">
        <f>"2017 no. 4;"&amp;CHAR(10)&amp;"2018 no. 1/2-3"</f>
        <v>2017 no. 4;
2018 no. 1/2-3</v>
      </c>
      <c r="D183" s="1" t="s">
        <v>51</v>
      </c>
      <c r="E183" s="1" t="s">
        <v>587</v>
      </c>
      <c r="F183" s="1" t="s">
        <v>161</v>
      </c>
      <c r="G183" s="5" t="s">
        <v>52</v>
      </c>
    </row>
    <row r="184" spans="1:7" ht="31.5">
      <c r="A184" s="1">
        <v>169</v>
      </c>
      <c r="B184" s="1" t="str">
        <f>"PHOTOGRAPHY IS ART"&amp;CHAR(10)&amp;"攝影是藝術"</f>
        <v>PHOTOGRAPHY IS ART
攝影是藝術</v>
      </c>
      <c r="C184" s="1" t="str">
        <f>"issue 2-12 Feb-Dec 2018"</f>
        <v>issue 2-12 Feb-Dec 2018</v>
      </c>
      <c r="D184" s="1" t="s">
        <v>162</v>
      </c>
      <c r="E184" s="1" t="s">
        <v>586</v>
      </c>
      <c r="F184" s="1" t="s">
        <v>13</v>
      </c>
      <c r="G184" s="5" t="s">
        <v>146</v>
      </c>
    </row>
    <row r="185" spans="1:7" ht="31.5">
      <c r="A185" s="1">
        <v>170</v>
      </c>
      <c r="B185" s="1" t="str">
        <f>"PHYSIOTHERAPY NEWS BULLETIN"&amp;CHAR(10)&amp;"物理治療資訊"</f>
        <v>PHYSIOTHERAPY NEWS BULLETIN
物理治療資訊</v>
      </c>
      <c r="C185" s="1" t="str">
        <f>"vol. 22 no. 1-6 Jan/Feb-Nov/Dec 2018"</f>
        <v>vol. 22 no. 1-6 Jan/Feb-Nov/Dec 2018</v>
      </c>
      <c r="D185" s="1" t="s">
        <v>163</v>
      </c>
      <c r="E185" s="1" t="s">
        <v>583</v>
      </c>
      <c r="F185" s="1" t="s">
        <v>6</v>
      </c>
      <c r="G185" s="5" t="s">
        <v>20</v>
      </c>
    </row>
    <row r="186" spans="1:7" ht="31.5">
      <c r="A186" s="1">
        <v>171</v>
      </c>
      <c r="B186" s="1" t="str">
        <f>"POSTIES"</f>
        <v>POSTIES</v>
      </c>
      <c r="C186" s="1" t="str">
        <f>"issue 277 27 Dec 2017;"&amp;CHAR(10)&amp;"issue 278-328 03 Jan-19 Dec 2018"</f>
        <v>issue 277 27 Dec 2017;
issue 278-328 03 Jan-19 Dec 2018</v>
      </c>
      <c r="D186" s="1" t="s">
        <v>31</v>
      </c>
      <c r="E186" s="1" t="s">
        <v>592</v>
      </c>
      <c r="F186" s="1" t="s">
        <v>6</v>
      </c>
      <c r="G186" s="5" t="s">
        <v>164</v>
      </c>
    </row>
    <row r="187" spans="1:7" ht="47.25">
      <c r="A187" s="1">
        <v>172</v>
      </c>
      <c r="B187" s="1" t="str">
        <f>"POSTMAGAZINE"</f>
        <v>POSTMAGAZINE</v>
      </c>
      <c r="C187" s="1" t="str">
        <f>"31 Dec 2017;"&amp;CHAR(10)&amp;"07 Jan-11 Feb 2018;"&amp;CHAR(10)&amp;"25 Feb-23 Dec 2018"</f>
        <v>31 Dec 2017;
07 Jan-11 Feb 2018;
25 Feb-23 Dec 2018</v>
      </c>
      <c r="D187" s="1" t="s">
        <v>31</v>
      </c>
      <c r="E187" s="1" t="s">
        <v>592</v>
      </c>
      <c r="F187" s="1" t="s">
        <v>6</v>
      </c>
      <c r="G187" s="5" t="s">
        <v>14</v>
      </c>
    </row>
    <row r="188" spans="1:7">
      <c r="A188" s="1">
        <v>173</v>
      </c>
      <c r="B188" s="1" t="str">
        <f>"PRC-MAGAZINE"</f>
        <v>PRC-MAGAZINE</v>
      </c>
      <c r="C188" s="1" t="str">
        <f>"issue 92-95 Jan/Feb-Oct/Nov 2018"</f>
        <v>issue 92-95 Jan/Feb-Oct/Nov 2018</v>
      </c>
      <c r="D188" s="1" t="s">
        <v>165</v>
      </c>
      <c r="E188" s="1" t="s">
        <v>583</v>
      </c>
      <c r="F188" s="1" t="s">
        <v>13</v>
      </c>
      <c r="G188" s="5" t="s">
        <v>7</v>
      </c>
    </row>
    <row r="189" spans="1:7" ht="31.5">
      <c r="A189" s="1">
        <v>174</v>
      </c>
      <c r="B189" s="1" t="str">
        <f>"PRECIOUS"&amp;CHAR(10)&amp;"品尊"</f>
        <v>PRECIOUS
品尊</v>
      </c>
      <c r="C189" s="1" t="str">
        <f>"vol. 72-77 Jan/Feb-Nov 2018"</f>
        <v>vol. 72-77 Jan/Feb-Nov 2018</v>
      </c>
      <c r="D189" s="1" t="s">
        <v>166</v>
      </c>
      <c r="E189" s="1" t="s">
        <v>585</v>
      </c>
      <c r="F189" s="1" t="s">
        <v>6</v>
      </c>
      <c r="G189" s="5" t="s">
        <v>167</v>
      </c>
    </row>
    <row r="190" spans="1:7">
      <c r="A190" s="1">
        <v>175</v>
      </c>
      <c r="B190" s="1" t="str">
        <f>"PRESTIGE HONG KONG"</f>
        <v>PRESTIGE HONG KONG</v>
      </c>
      <c r="C190" s="1" t="str">
        <f>"Jan-Dec 2018"</f>
        <v>Jan-Dec 2018</v>
      </c>
      <c r="D190" s="1" t="s">
        <v>145</v>
      </c>
      <c r="E190" s="1" t="s">
        <v>586</v>
      </c>
      <c r="F190" s="1" t="s">
        <v>6</v>
      </c>
      <c r="G190" s="5" t="s">
        <v>7</v>
      </c>
    </row>
    <row r="191" spans="1:7">
      <c r="A191" s="1">
        <v>176</v>
      </c>
      <c r="B191" s="1" t="str">
        <f>"PRIVATE BANKING DIRECTORY"</f>
        <v>PRIVATE BANKING DIRECTORY</v>
      </c>
      <c r="C191" s="1" t="str">
        <f>"Jun 2018"</f>
        <v>Jun 2018</v>
      </c>
      <c r="D191" s="1" t="s">
        <v>31</v>
      </c>
      <c r="E191" s="1" t="s">
        <v>581</v>
      </c>
      <c r="F191" s="1" t="s">
        <v>6</v>
      </c>
      <c r="G191" s="5" t="s">
        <v>14</v>
      </c>
    </row>
    <row r="192" spans="1:7" ht="31.5">
      <c r="A192" s="1">
        <v>177</v>
      </c>
      <c r="B192" s="1" t="str">
        <f>"RACING WORLD"&amp;CHAR(10)&amp;"賽馬天下"</f>
        <v>RACING WORLD
賽馬天下</v>
      </c>
      <c r="C192" s="1" t="str">
        <f>"Jan-Dec 2018"</f>
        <v>Jan-Dec 2018</v>
      </c>
      <c r="D192" s="1" t="s">
        <v>168</v>
      </c>
      <c r="E192" s="1" t="s">
        <v>586</v>
      </c>
      <c r="F192" s="1" t="s">
        <v>13</v>
      </c>
      <c r="G192" s="5" t="s">
        <v>33</v>
      </c>
    </row>
    <row r="193" spans="1:7" ht="31.5">
      <c r="A193" s="1">
        <v>178</v>
      </c>
      <c r="B193" s="1" t="str">
        <f>"RENDITIONS"&amp;CHAR(10)&amp;"譯叢"</f>
        <v>RENDITIONS
譯叢</v>
      </c>
      <c r="C193" s="1" t="str">
        <f>"no. 87/88 Spring/Autumn 2017;"&amp;CHAR(10)&amp;"no. 89-90 Spring-Autumn 2018"</f>
        <v>no. 87/88 Spring/Autumn 2017;
no. 89-90 Spring-Autumn 2018</v>
      </c>
      <c r="D193" s="1" t="s">
        <v>169</v>
      </c>
      <c r="E193" s="1" t="s">
        <v>600</v>
      </c>
      <c r="F193" s="1" t="s">
        <v>13</v>
      </c>
      <c r="G193" s="5" t="s">
        <v>170</v>
      </c>
    </row>
    <row r="194" spans="1:7" ht="31.5">
      <c r="A194" s="1">
        <v>179</v>
      </c>
      <c r="B194" s="1" t="str">
        <f>"RETAILERS"&amp;CHAR(10)&amp;"零售商"</f>
        <v>RETAILERS
零售商</v>
      </c>
      <c r="C194" s="1" t="str">
        <f>"Winter 2017;"&amp;CHAR(10)&amp;"Spring-Summer 2018"</f>
        <v>Winter 2017;
Spring-Summer 2018</v>
      </c>
      <c r="D194" s="1" t="s">
        <v>171</v>
      </c>
      <c r="E194" s="1" t="s">
        <v>587</v>
      </c>
      <c r="F194" s="1" t="s">
        <v>13</v>
      </c>
      <c r="G194" s="5" t="s">
        <v>7</v>
      </c>
    </row>
    <row r="195" spans="1:7" ht="31.5">
      <c r="A195" s="1">
        <v>180</v>
      </c>
      <c r="B195" s="1" t="str">
        <f>"REVOLUTION"</f>
        <v>REVOLUTION</v>
      </c>
      <c r="C195" s="1" t="str">
        <f>"no. 44-45 Autumn-Winter 2017;"&amp;CHAR(10)&amp;"no. 46-49 Mar-Dec 2018"</f>
        <v>no. 44-45 Autumn-Winter 2017;
no. 46-49 Mar-Dec 2018</v>
      </c>
      <c r="D195" s="1" t="s">
        <v>172</v>
      </c>
      <c r="E195" s="1" t="s">
        <v>587</v>
      </c>
      <c r="F195" s="1" t="s">
        <v>6</v>
      </c>
      <c r="G195" s="5" t="s">
        <v>46</v>
      </c>
    </row>
    <row r="196" spans="1:7" ht="31.5">
      <c r="A196" s="1">
        <v>181</v>
      </c>
      <c r="B196" s="1" t="str">
        <f>"SANDS STYLE"&amp;CHAR(10)&amp;"金光時尚"</f>
        <v>SANDS STYLE
金光時尚</v>
      </c>
      <c r="C196" s="1" t="str">
        <f>"Spring 2018"</f>
        <v>Spring 2018</v>
      </c>
      <c r="D196" s="1" t="s">
        <v>31</v>
      </c>
      <c r="E196" s="1" t="s">
        <v>587</v>
      </c>
      <c r="F196" s="1" t="s">
        <v>13</v>
      </c>
      <c r="G196" s="5" t="s">
        <v>46</v>
      </c>
    </row>
    <row r="197" spans="1:7">
      <c r="A197" s="1">
        <v>182</v>
      </c>
      <c r="B197" s="1" t="str">
        <f>"SERVICE TO THE FILIPINO SUN"</f>
        <v>SERVICE TO THE FILIPINO SUN</v>
      </c>
      <c r="C197" s="1" t="str">
        <f>"01 Jan-15 Dec 2018"</f>
        <v>01 Jan-15 Dec 2018</v>
      </c>
      <c r="D197" s="1" t="s">
        <v>173</v>
      </c>
      <c r="E197" s="1" t="s">
        <v>591</v>
      </c>
      <c r="F197" s="1" t="s">
        <v>6</v>
      </c>
      <c r="G197" s="5" t="s">
        <v>20</v>
      </c>
    </row>
    <row r="198" spans="1:7" ht="31.5">
      <c r="A198" s="1">
        <v>183</v>
      </c>
      <c r="B198" s="1" t="str">
        <f>"SHIPPERS TODAY"&amp;CHAR(10)&amp;"付貨人"</f>
        <v>SHIPPERS TODAY
付貨人</v>
      </c>
      <c r="C198" s="1" t="str">
        <f>"vol. 41 no. 1-6 Jan/Feb-Nov/Dec 2018"</f>
        <v>vol. 41 no. 1-6 Jan/Feb-Nov/Dec 2018</v>
      </c>
      <c r="D198" s="1" t="s">
        <v>174</v>
      </c>
      <c r="E198" s="1" t="s">
        <v>583</v>
      </c>
      <c r="F198" s="1" t="s">
        <v>13</v>
      </c>
      <c r="G198" s="5" t="s">
        <v>638</v>
      </c>
    </row>
    <row r="199" spans="1:7" ht="31.5">
      <c r="A199" s="1">
        <v>184</v>
      </c>
      <c r="B199" s="1" t="str">
        <f>"SILVERSTYLES"&amp;CHAR(10)&amp;"銀流"</f>
        <v>SILVERSTYLES
銀流</v>
      </c>
      <c r="C199" s="1" t="str">
        <f>"Mar-Dec 2018"</f>
        <v>Mar-Dec 2018</v>
      </c>
      <c r="D199" s="1" t="s">
        <v>135</v>
      </c>
      <c r="E199" s="1" t="s">
        <v>587</v>
      </c>
      <c r="F199" s="1" t="s">
        <v>13</v>
      </c>
      <c r="G199" s="5" t="s">
        <v>142</v>
      </c>
    </row>
    <row r="200" spans="1:7" ht="31.5">
      <c r="A200" s="1">
        <v>185</v>
      </c>
      <c r="B200" s="1" t="str">
        <f>"SMART VISION"&amp;CHAR(10)&amp;"智城"</f>
        <v>SMART VISION
智城</v>
      </c>
      <c r="C200" s="1" t="str">
        <f>"issue 3 Dec 2017;"&amp;CHAR(10)&amp;"issue 4-6 Mar-Sep 2018"</f>
        <v>issue 3 Dec 2017;
issue 4-6 Mar-Sep 2018</v>
      </c>
      <c r="D200" s="1" t="s">
        <v>175</v>
      </c>
      <c r="E200" s="1" t="s">
        <v>587</v>
      </c>
      <c r="F200" s="1" t="s">
        <v>13</v>
      </c>
      <c r="G200" s="5" t="s">
        <v>56</v>
      </c>
    </row>
    <row r="201" spans="1:7" ht="47.25">
      <c r="A201" s="1">
        <v>186</v>
      </c>
      <c r="B201" s="1" t="str">
        <f>"SPORTS + TRAVEL HONG KONG"</f>
        <v>SPORTS + TRAVEL HONG KONG</v>
      </c>
      <c r="C201" s="1" t="str">
        <f>"issue 49 2017;"&amp;CHAR(10)&amp;"issue 50 Aug/Sep 2017;"&amp;CHAR(10)&amp;"issue 51-52 Mar/Apr-Jun/Jul 2018"</f>
        <v>issue 49 2017;
issue 50 Aug/Sep 2017;
issue 51-52 Mar/Apr-Jun/Jul 2018</v>
      </c>
      <c r="D201" s="1" t="s">
        <v>176</v>
      </c>
      <c r="E201" s="1" t="s">
        <v>583</v>
      </c>
      <c r="F201" s="1" t="s">
        <v>6</v>
      </c>
      <c r="G201" s="5" t="s">
        <v>20</v>
      </c>
    </row>
    <row r="202" spans="1:7" ht="31.5">
      <c r="A202" s="1">
        <v>187</v>
      </c>
      <c r="B202" s="1" t="str">
        <f>"ST. MARY'S CANOSSIAN COLLEGE"&amp;CHAR(10)&amp;"嘉諾撒聖瑪利書院"</f>
        <v>ST. MARY'S CANOSSIAN COLLEGE
嘉諾撒聖瑪利書院</v>
      </c>
      <c r="C202" s="1" t="str">
        <f>"2016/2017"</f>
        <v>2016/2017</v>
      </c>
      <c r="D202" s="1" t="s">
        <v>177</v>
      </c>
      <c r="E202" s="1" t="s">
        <v>581</v>
      </c>
      <c r="F202" s="1" t="s">
        <v>13</v>
      </c>
      <c r="G202" s="5" t="s">
        <v>46</v>
      </c>
    </row>
    <row r="203" spans="1:7" ht="31.5">
      <c r="A203" s="1">
        <v>188</v>
      </c>
      <c r="B203" s="1" t="str">
        <f>"STYLE"</f>
        <v>STYLE</v>
      </c>
      <c r="C203" s="1" t="str">
        <f>"Aug-Dec 2017;"&amp;CHAR(10)&amp;"Jan-Dec 2018"</f>
        <v>Aug-Dec 2017;
Jan-Dec 2018</v>
      </c>
      <c r="D203" s="1" t="s">
        <v>31</v>
      </c>
      <c r="E203" s="1" t="s">
        <v>586</v>
      </c>
      <c r="F203" s="1" t="s">
        <v>6</v>
      </c>
      <c r="G203" s="5" t="s">
        <v>20</v>
      </c>
    </row>
    <row r="204" spans="1:7" ht="63">
      <c r="A204" s="1">
        <v>189</v>
      </c>
      <c r="B204" s="1" t="str">
        <f>"STYLE WATCH"&amp;CHAR(10)&amp;"鐘錶專訊"</f>
        <v>STYLE WATCH
鐘錶專訊</v>
      </c>
      <c r="C204" s="1" t="str">
        <f>"Mar-Dec 2017;"&amp;CHAR(10)&amp;"Jan-Feb 2018;"&amp;CHAR(10)&amp;"Apr-May 2018;"&amp;CHAR(10)&amp;"Jul-Oct 2018"</f>
        <v>Mar-Dec 2017;
Jan-Feb 2018;
Apr-May 2018;
Jul-Oct 2018</v>
      </c>
      <c r="D204" s="1" t="s">
        <v>95</v>
      </c>
      <c r="E204" s="1" t="s">
        <v>586</v>
      </c>
      <c r="F204" s="1" t="s">
        <v>6</v>
      </c>
      <c r="G204" s="5" t="s">
        <v>639</v>
      </c>
    </row>
    <row r="205" spans="1:7" ht="63">
      <c r="A205" s="1">
        <v>190</v>
      </c>
      <c r="B205" s="1" t="str">
        <f>"STYLE WATCH PARTS"&amp;CHAR(10)&amp;"鐘錶配套"</f>
        <v>STYLE WATCH PARTS
鐘錶配套</v>
      </c>
      <c r="C205" s="1" t="str">
        <f>"Mar-Aug 2017;"&amp;CHAR(10)&amp;"Nov 2017;"&amp;CHAR(10)&amp;"Jan-Jun 2018;"&amp;CHAR(10)&amp;"Aug-Sep 2018"</f>
        <v>Mar-Aug 2017;
Nov 2017;
Jan-Jun 2018;
Aug-Sep 2018</v>
      </c>
      <c r="D205" s="1" t="s">
        <v>95</v>
      </c>
      <c r="E205" s="1" t="s">
        <v>598</v>
      </c>
      <c r="F205" s="1" t="s">
        <v>13</v>
      </c>
      <c r="G205" s="5" t="s">
        <v>640</v>
      </c>
    </row>
    <row r="206" spans="1:7">
      <c r="A206" s="1">
        <v>191</v>
      </c>
      <c r="B206" s="1" t="str">
        <f>"SUARA"</f>
        <v>SUARA</v>
      </c>
      <c r="C206" s="1" t="str">
        <f>"vol. 17 no. 321-344 05 Jan-21 Dec 2018"</f>
        <v>vol. 17 no. 321-344 05 Jan-21 Dec 2018</v>
      </c>
      <c r="D206" s="1" t="s">
        <v>178</v>
      </c>
      <c r="E206" s="1" t="s">
        <v>584</v>
      </c>
      <c r="F206" s="1" t="s">
        <v>179</v>
      </c>
      <c r="G206" s="5" t="s">
        <v>20</v>
      </c>
    </row>
    <row r="207" spans="1:7" ht="31.5">
      <c r="A207" s="1">
        <v>192</v>
      </c>
      <c r="B207" s="1" t="str">
        <f>"SUNDAY EXAMINER"</f>
        <v>SUNDAY EXAMINER</v>
      </c>
      <c r="C207" s="1" t="str">
        <f>"vol. 71 no. 53 31 Dec 2017;"&amp;CHAR(10)&amp;"vol. 72 no. 1-52 07 Jan-30 Dec 2018"</f>
        <v>vol. 71 no. 53 31 Dec 2017;
vol. 72 no. 1-52 07 Jan-30 Dec 2018</v>
      </c>
      <c r="D207" s="1" t="s">
        <v>180</v>
      </c>
      <c r="E207" s="1" t="s">
        <v>592</v>
      </c>
      <c r="F207" s="1" t="s">
        <v>6</v>
      </c>
      <c r="G207" s="5" t="s">
        <v>164</v>
      </c>
    </row>
    <row r="208" spans="1:7" ht="31.5">
      <c r="A208" s="1">
        <v>193</v>
      </c>
      <c r="B208" s="1" t="str">
        <f>"SUNDAY MORNING POST"</f>
        <v>SUNDAY MORNING POST</v>
      </c>
      <c r="C208" s="1" t="str">
        <f>"24 Dec-31 Dec 2017;"&amp;CHAR(10)&amp;"07 Jan-23 Dec 2018"</f>
        <v>24 Dec-31 Dec 2017;
07 Jan-23 Dec 2018</v>
      </c>
      <c r="D208" s="1" t="s">
        <v>31</v>
      </c>
      <c r="E208" s="1" t="s">
        <v>592</v>
      </c>
      <c r="F208" s="1" t="s">
        <v>6</v>
      </c>
      <c r="G208" s="5" t="s">
        <v>181</v>
      </c>
    </row>
    <row r="209" spans="1:7" ht="31.5">
      <c r="A209" s="1">
        <v>194</v>
      </c>
      <c r="B209" s="1" t="str">
        <f>"SURVEYING &amp; BUILT ENVIRONMENT"</f>
        <v>SURVEYING &amp; BUILT ENVIRONMENT</v>
      </c>
      <c r="C209" s="1" t="str">
        <f>"vol. 26 issue 1 Mar 2018;"&amp;CHAR(10)&amp;"vol. 27 issue 1 Sep 2018"</f>
        <v>vol. 26 issue 1 Mar 2018;
vol. 27 issue 1 Sep 2018</v>
      </c>
      <c r="D209" s="1" t="s">
        <v>182</v>
      </c>
      <c r="E209" s="1" t="s">
        <v>600</v>
      </c>
      <c r="F209" s="1" t="s">
        <v>6</v>
      </c>
      <c r="G209" s="5" t="s">
        <v>20</v>
      </c>
    </row>
    <row r="210" spans="1:7" ht="31.5">
      <c r="A210" s="1">
        <v>195</v>
      </c>
      <c r="B210" s="1" t="str">
        <f>"SURVEYORS TIMES"&amp;CHAR(10)&amp;"測量師時代"</f>
        <v>SURVEYORS TIMES
測量師時代</v>
      </c>
      <c r="C210" s="1" t="str">
        <f>"vol. 26 no. 12 Dec 2017;"&amp;CHAR(10)&amp;"vol. 27 no. 1-11 Jan-Nov 2018"</f>
        <v>vol. 26 no. 12 Dec 2017;
vol. 27 no. 1-11 Jan-Nov 2018</v>
      </c>
      <c r="D210" s="1" t="s">
        <v>182</v>
      </c>
      <c r="E210" s="1" t="s">
        <v>586</v>
      </c>
      <c r="F210" s="1" t="s">
        <v>13</v>
      </c>
      <c r="G210" s="5" t="s">
        <v>20</v>
      </c>
    </row>
    <row r="211" spans="1:7" ht="31.5">
      <c r="A211" s="1">
        <v>196</v>
      </c>
      <c r="B211" s="1" t="str">
        <f>"T.DINING : HONG KONG TATLER"</f>
        <v>T.DINING : HONG KONG TATLER</v>
      </c>
      <c r="C211" s="1" t="str">
        <f>"2018;"&amp;CHAR(10)&amp;"2019"</f>
        <v>2018;
2019</v>
      </c>
      <c r="D211" s="1" t="s">
        <v>99</v>
      </c>
      <c r="E211" s="1" t="s">
        <v>581</v>
      </c>
      <c r="F211" s="1" t="s">
        <v>6</v>
      </c>
      <c r="G211" s="5" t="s">
        <v>11</v>
      </c>
    </row>
    <row r="212" spans="1:7">
      <c r="A212" s="1">
        <v>197</v>
      </c>
      <c r="B212" s="1" t="str">
        <f>"TASTING KITCHEN"</f>
        <v>TASTING KITCHEN</v>
      </c>
      <c r="C212" s="1" t="str">
        <f>"issue 33 2018"</f>
        <v>issue 33 2018</v>
      </c>
      <c r="D212" s="1" t="s">
        <v>183</v>
      </c>
      <c r="E212" s="1" t="s">
        <v>583</v>
      </c>
      <c r="F212" s="1" t="s">
        <v>6</v>
      </c>
      <c r="G212" s="5" t="s">
        <v>33</v>
      </c>
    </row>
    <row r="213" spans="1:7" ht="31.5">
      <c r="A213" s="1">
        <v>198</v>
      </c>
      <c r="B213" s="1" t="str">
        <f>"THE UPPER ROOM"&amp;CHAR(10)&amp;"靈修日程"</f>
        <v>THE UPPER ROOM
靈修日程</v>
      </c>
      <c r="C213" s="1" t="str">
        <f>"vol. 83 no. 5-6 Nov/Dec 2017-Jan/Feb 2018;"&amp;CHAR(10)&amp;"vol. 84 no. 1-4 Mar/Apr-Sep/Oct 2018"</f>
        <v>vol. 83 no. 5-6 Nov/Dec 2017-Jan/Feb 2018;
vol. 84 no. 1-4 Mar/Apr-Sep/Oct 2018</v>
      </c>
      <c r="D213" s="1" t="s">
        <v>184</v>
      </c>
      <c r="E213" s="1" t="s">
        <v>583</v>
      </c>
      <c r="F213" s="1" t="s">
        <v>13</v>
      </c>
      <c r="G213" s="5" t="s">
        <v>185</v>
      </c>
    </row>
    <row r="214" spans="1:7">
      <c r="A214" s="1">
        <v>199</v>
      </c>
      <c r="B214" s="1" t="str">
        <f>"TIC TALK HONG KONG"</f>
        <v>TIC TALK HONG KONG</v>
      </c>
      <c r="C214" s="1" t="str">
        <f>"2019"</f>
        <v>2019</v>
      </c>
      <c r="D214" s="1" t="s">
        <v>145</v>
      </c>
      <c r="E214" s="1" t="s">
        <v>581</v>
      </c>
      <c r="F214" s="1" t="s">
        <v>6</v>
      </c>
      <c r="G214" s="5" t="s">
        <v>146</v>
      </c>
    </row>
    <row r="215" spans="1:7" ht="31.5">
      <c r="A215" s="1">
        <v>200</v>
      </c>
      <c r="B215" s="1" t="str">
        <f>"TRAVEL + LEISURE SOUTHEAST ASIA"</f>
        <v>TRAVEL + LEISURE SOUTHEAST ASIA</v>
      </c>
      <c r="C215" s="1" t="str">
        <f>"Feb-Dec 2018;"&amp;CHAR(10)&amp;"Jan 2019"</f>
        <v>Feb-Dec 2018;
Jan 2019</v>
      </c>
      <c r="D215" s="1" t="s">
        <v>186</v>
      </c>
      <c r="E215" s="1" t="s">
        <v>586</v>
      </c>
      <c r="F215" s="1" t="s">
        <v>6</v>
      </c>
      <c r="G215" s="5" t="s">
        <v>187</v>
      </c>
    </row>
    <row r="216" spans="1:7" ht="31.5">
      <c r="A216" s="1">
        <v>201</v>
      </c>
      <c r="B216" s="1" t="str">
        <f>"TRIPOD"&amp;CHAR(10)&amp;"鼎"</f>
        <v>TRIPOD
鼎</v>
      </c>
      <c r="C216" s="1" t="str">
        <f>"vol. 37 no. 187 Winter 2017;"&amp;CHAR(10)&amp;"vol. 38 no. 188-191 Spring-Winter 2018"</f>
        <v>vol. 37 no. 187 Winter 2017;
vol. 38 no. 188-191 Spring-Winter 2018</v>
      </c>
      <c r="D216" s="1" t="s">
        <v>188</v>
      </c>
      <c r="E216" s="1" t="s">
        <v>587</v>
      </c>
      <c r="F216" s="1" t="s">
        <v>13</v>
      </c>
      <c r="G216" s="5" t="s">
        <v>68</v>
      </c>
    </row>
    <row r="217" spans="1:7" ht="47.25">
      <c r="A217" s="1">
        <v>202</v>
      </c>
      <c r="B217" s="1" t="str">
        <f>"UNITED NATIONS INITIATIVE AND TECHNOLOGY FOR THE YOUTH"&amp;CHAR(10)&amp;"聯合國青年技術培訓"</f>
        <v>UNITED NATIONS INITIATIVE AND TECHNOLOGY FOR THE YOUTH
聯合國青年技術培訓</v>
      </c>
      <c r="C217" s="1" t="str">
        <f>"Dec 2017;"&amp;CHAR(10)&amp;"Jan-Mar 2018"</f>
        <v>Dec 2017;
Jan-Mar 2018</v>
      </c>
      <c r="D217" s="1" t="s">
        <v>129</v>
      </c>
      <c r="E217" s="1" t="s">
        <v>586</v>
      </c>
      <c r="F217" s="1" t="s">
        <v>13</v>
      </c>
      <c r="G217" s="5" t="s">
        <v>189</v>
      </c>
    </row>
    <row r="218" spans="1:7" ht="31.5">
      <c r="A218" s="1">
        <v>203</v>
      </c>
      <c r="B218" s="1" t="str">
        <f>"VARSITY"</f>
        <v>VARSITY</v>
      </c>
      <c r="C218" s="1" t="str">
        <f>"issue 147-150 Mar-Dec 2018"</f>
        <v>issue 147-150 Mar-Dec 2018</v>
      </c>
      <c r="D218" s="1" t="s">
        <v>190</v>
      </c>
      <c r="E218" s="1" t="s">
        <v>597</v>
      </c>
      <c r="F218" s="1" t="s">
        <v>6</v>
      </c>
      <c r="G218" s="5" t="s">
        <v>641</v>
      </c>
    </row>
    <row r="219" spans="1:7" ht="31.5">
      <c r="A219" s="1">
        <v>204</v>
      </c>
      <c r="B219" s="1" t="str">
        <f>"WATCH REVIEW"&amp;CHAR(10)&amp;"名錶之星"</f>
        <v>WATCH REVIEW
名錶之星</v>
      </c>
      <c r="C219" s="1" t="str">
        <f>"2018 vol. 1-3 (no. 154-156)"</f>
        <v>2018 vol. 1-3 (no. 154-156)</v>
      </c>
      <c r="D219" s="1" t="s">
        <v>134</v>
      </c>
      <c r="E219" s="1" t="s">
        <v>587</v>
      </c>
      <c r="F219" s="1" t="s">
        <v>6</v>
      </c>
      <c r="G219" s="5" t="s">
        <v>7</v>
      </c>
    </row>
    <row r="220" spans="1:7" ht="31.5">
      <c r="A220" s="1">
        <v>205</v>
      </c>
      <c r="B220" s="1" t="str">
        <f>"WATCHES EXPRESS"&amp;CHAR(10)&amp;"名錶新知"</f>
        <v>WATCHES EXPRESS
名錶新知</v>
      </c>
      <c r="C220" s="1" t="str">
        <f>"no. 22 Sep 2018"</f>
        <v>no. 22 Sep 2018</v>
      </c>
      <c r="D220" s="1" t="s">
        <v>191</v>
      </c>
      <c r="E220" s="1" t="s">
        <v>581</v>
      </c>
      <c r="F220" s="1" t="s">
        <v>13</v>
      </c>
      <c r="G220" s="5" t="s">
        <v>192</v>
      </c>
    </row>
    <row r="221" spans="1:7" ht="31.5">
      <c r="A221" s="1">
        <v>206</v>
      </c>
      <c r="B221" s="1" t="str">
        <f>"WATERLINK"&amp;CHAR(10)&amp;"水務簡訊"</f>
        <v>WATERLINK
水務簡訊</v>
      </c>
      <c r="C221" s="1" t="str">
        <f>"no. 79-81 Jan-Sep 2018"</f>
        <v>no. 79-81 Jan-Sep 2018</v>
      </c>
      <c r="D221" s="1" t="s">
        <v>193</v>
      </c>
      <c r="E221" s="1" t="s">
        <v>596</v>
      </c>
      <c r="F221" s="1" t="s">
        <v>13</v>
      </c>
      <c r="G221" s="5" t="s">
        <v>20</v>
      </c>
    </row>
    <row r="222" spans="1:7">
      <c r="A222" s="1">
        <v>207</v>
      </c>
      <c r="B222" s="1" t="str">
        <f>"WEDNESDAY JOURNAL"</f>
        <v>WEDNESDAY JOURNAL</v>
      </c>
      <c r="C222" s="1" t="str">
        <f>"no. 1102-1151 03 Jan-19 Dec 2018"</f>
        <v>no. 1102-1151 03 Jan-19 Dec 2018</v>
      </c>
      <c r="D222" s="1" t="s">
        <v>194</v>
      </c>
      <c r="E222" s="1" t="s">
        <v>592</v>
      </c>
      <c r="F222" s="1" t="s">
        <v>195</v>
      </c>
      <c r="G222" s="5" t="s">
        <v>20</v>
      </c>
    </row>
    <row r="223" spans="1:7">
      <c r="A223" s="1">
        <v>208</v>
      </c>
      <c r="B223" s="1" t="str">
        <f>"WEEKLY HONGKONG - KOREAN POST"</f>
        <v>WEEKLY HONGKONG - KOREAN POST</v>
      </c>
      <c r="C223" s="1" t="str">
        <f>"no. 663 27 Oct 2017"</f>
        <v>no. 663 27 Oct 2017</v>
      </c>
      <c r="D223" s="1" t="s">
        <v>196</v>
      </c>
      <c r="E223" s="1" t="s">
        <v>592</v>
      </c>
      <c r="F223" s="1" t="s">
        <v>197</v>
      </c>
      <c r="G223" s="5" t="s">
        <v>20</v>
      </c>
    </row>
    <row r="224" spans="1:7" ht="31.5">
      <c r="A224" s="1">
        <v>209</v>
      </c>
      <c r="B224" s="1" t="str">
        <f>"WEEKLY HONGKONG - KOREAN POST"</f>
        <v>WEEKLY HONGKONG - KOREAN POST</v>
      </c>
      <c r="C224" s="1" t="str">
        <f>"no. 664-672 03 Nov-29 Dec 2017;"&amp;CHAR(10)&amp;"no. 673-723 05 Jan-27 Dec 2018"</f>
        <v>no. 664-672 03 Nov-29 Dec 2017;
no. 673-723 05 Jan-27 Dec 2018</v>
      </c>
      <c r="D224" s="1" t="s">
        <v>198</v>
      </c>
      <c r="E224" s="1" t="s">
        <v>592</v>
      </c>
      <c r="F224" s="1" t="s">
        <v>197</v>
      </c>
      <c r="G224" s="5" t="s">
        <v>20</v>
      </c>
    </row>
    <row r="225" spans="1:7">
      <c r="A225" s="1">
        <v>210</v>
      </c>
      <c r="B225" s="1" t="str">
        <f>"XXIV TWENTY-FOUR"</f>
        <v>XXIV TWENTY-FOUR</v>
      </c>
      <c r="C225" s="1" t="str">
        <f>"2018"</f>
        <v>2018</v>
      </c>
      <c r="D225" s="1" t="s">
        <v>31</v>
      </c>
      <c r="E225" s="1" t="s">
        <v>581</v>
      </c>
      <c r="F225" s="1" t="s">
        <v>6</v>
      </c>
      <c r="G225" s="5" t="s">
        <v>14</v>
      </c>
    </row>
    <row r="226" spans="1:7" ht="31.5">
      <c r="A226" s="1">
        <v>211</v>
      </c>
      <c r="B226" s="1" t="str">
        <f>"YELLOW BUS LIGHT"&amp;CHAR(10)&amp;"黃巴士LIGHT"</f>
        <v>YELLOW BUS LIGHT
黃巴士LIGHT</v>
      </c>
      <c r="C226" s="1" t="str">
        <f>"no. 104 Dec 2017;"&amp;CHAR(10)&amp;"no. 105-116 Jan-Dec 2018"</f>
        <v>no. 104 Dec 2017;
no. 105-116 Jan-Dec 2018</v>
      </c>
      <c r="D226" s="1" t="s">
        <v>199</v>
      </c>
      <c r="E226" s="1" t="s">
        <v>586</v>
      </c>
      <c r="F226" s="1" t="s">
        <v>13</v>
      </c>
      <c r="G226" s="5" t="s">
        <v>14</v>
      </c>
    </row>
    <row r="227" spans="1:7" ht="31.5">
      <c r="A227" s="1">
        <v>212</v>
      </c>
      <c r="B227" s="1" t="str">
        <f>"THE YOUNG REPORTER"</f>
        <v>THE YOUNG REPORTER</v>
      </c>
      <c r="C227" s="1" t="str">
        <f>"vol. 50 no. 2-7 Nov 2017-Jun 2018"</f>
        <v>vol. 50 no. 2-7 Nov 2017-Jun 2018</v>
      </c>
      <c r="D227" s="1" t="s">
        <v>200</v>
      </c>
      <c r="E227" s="1" t="s">
        <v>599</v>
      </c>
      <c r="F227" s="1" t="s">
        <v>6</v>
      </c>
      <c r="G227" s="5" t="s">
        <v>20</v>
      </c>
    </row>
    <row r="228" spans="1:7">
      <c r="A228" s="1">
        <v>213</v>
      </c>
      <c r="B228" s="1" t="str">
        <f>"YOUTH HONG KONG"</f>
        <v>YOUTH HONG KONG</v>
      </c>
      <c r="C228" s="1" t="str">
        <f>"vol. 10 no. 1-4 Mar-Dec 2018"</f>
        <v>vol. 10 no. 1-4 Mar-Dec 2018</v>
      </c>
      <c r="D228" s="1" t="s">
        <v>201</v>
      </c>
      <c r="E228" s="1" t="s">
        <v>587</v>
      </c>
      <c r="F228" s="1" t="s">
        <v>6</v>
      </c>
      <c r="G228" s="5" t="s">
        <v>20</v>
      </c>
    </row>
    <row r="229" spans="1:7">
      <c r="A229" s="1">
        <v>214</v>
      </c>
      <c r="B229" s="1" t="str">
        <f>"ZIZZLE LITERARY MAGAZINE"</f>
        <v>ZIZZLE LITERARY MAGAZINE</v>
      </c>
      <c r="C229" s="1" t="str">
        <f>"issue 1 Oct 2018"</f>
        <v>issue 1 Oct 2018</v>
      </c>
      <c r="D229" s="1" t="s">
        <v>202</v>
      </c>
      <c r="E229" s="1" t="s">
        <v>596</v>
      </c>
      <c r="F229" s="1" t="s">
        <v>6</v>
      </c>
      <c r="G229" s="5" t="s">
        <v>189</v>
      </c>
    </row>
    <row r="230" spans="1:7" ht="31.5">
      <c r="A230" s="1">
        <v>215</v>
      </c>
      <c r="B230" s="1" t="str">
        <f>"THE 21ST CENTURY DIRECTOR"&amp;CHAR(10)&amp;"廿一世紀董事"</f>
        <v>THE 21ST CENTURY DIRECTOR
廿一世紀董事</v>
      </c>
      <c r="C230" s="1" t="str">
        <f>"issue 23 2018"</f>
        <v>issue 23 2018</v>
      </c>
      <c r="D230" s="1" t="s">
        <v>203</v>
      </c>
      <c r="E230" s="1" t="s">
        <v>581</v>
      </c>
      <c r="F230" s="1" t="s">
        <v>13</v>
      </c>
      <c r="G230" s="5" t="s">
        <v>33</v>
      </c>
    </row>
    <row r="231" spans="1:7">
      <c r="A231" s="1"/>
      <c r="B231" s="1"/>
      <c r="C231" s="1"/>
      <c r="D231" s="1"/>
      <c r="E231" s="1"/>
      <c r="F231" s="1"/>
      <c r="G231" s="5"/>
    </row>
    <row r="232" spans="1:7">
      <c r="A232" s="1"/>
      <c r="B232" s="1"/>
      <c r="C232" s="1"/>
      <c r="D232" s="1"/>
      <c r="E232" s="1"/>
      <c r="F232" s="1"/>
      <c r="G232" s="5"/>
    </row>
    <row r="233" spans="1:7">
      <c r="A233" s="1"/>
      <c r="B233" s="1"/>
      <c r="C233" s="1"/>
      <c r="D233" s="1"/>
      <c r="E233" s="1"/>
      <c r="F233" s="1"/>
      <c r="G233" s="5"/>
    </row>
    <row r="234" spans="1:7">
      <c r="A234" s="1"/>
      <c r="B234" s="1"/>
      <c r="C234" s="1"/>
      <c r="D234" s="1"/>
      <c r="E234" s="1"/>
      <c r="F234" s="1"/>
      <c r="G234" s="5"/>
    </row>
    <row r="235" spans="1:7">
      <c r="A235" s="1"/>
      <c r="B235" s="1"/>
      <c r="C235" s="1"/>
      <c r="D235" s="1"/>
      <c r="E235" s="1"/>
      <c r="F235" s="1"/>
      <c r="G235" s="5"/>
    </row>
    <row r="236" spans="1:7">
      <c r="A236" s="1"/>
      <c r="B236" s="1"/>
      <c r="C236" s="1"/>
      <c r="D236" s="1"/>
      <c r="E236" s="1"/>
      <c r="F236" s="1"/>
      <c r="G236" s="5"/>
    </row>
    <row r="237" spans="1:7">
      <c r="A237" s="1"/>
      <c r="B237" s="1"/>
      <c r="C237" s="1"/>
      <c r="D237" s="1"/>
      <c r="E237" s="1"/>
      <c r="F237" s="1"/>
      <c r="G237" s="5"/>
    </row>
    <row r="238" spans="1:7">
      <c r="A238" s="1"/>
      <c r="B238" s="1"/>
      <c r="C238" s="1"/>
      <c r="D238" s="1"/>
      <c r="E238" s="1"/>
      <c r="F238" s="1"/>
      <c r="G238" s="5"/>
    </row>
    <row r="239" spans="1:7">
      <c r="A239" s="1"/>
      <c r="B239" s="1"/>
      <c r="C239" s="1"/>
      <c r="D239" s="1"/>
      <c r="E239" s="1"/>
      <c r="F239" s="1"/>
      <c r="G239" s="5"/>
    </row>
    <row r="240" spans="1:7">
      <c r="A240" s="1"/>
      <c r="B240" s="1"/>
      <c r="C240" s="1"/>
      <c r="D240" s="1"/>
      <c r="E240" s="1"/>
      <c r="F240" s="1"/>
      <c r="G240" s="5"/>
    </row>
    <row r="241" spans="1:7">
      <c r="A241" s="1"/>
      <c r="B241" s="1"/>
      <c r="C241" s="1"/>
      <c r="D241" s="1"/>
      <c r="E241" s="1"/>
      <c r="F241" s="1"/>
      <c r="G241" s="5"/>
    </row>
  </sheetData>
  <autoFilter ref="A15:G230"/>
  <mergeCells count="2">
    <mergeCell ref="A1:G1"/>
    <mergeCell ref="A2:G2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fitToHeight="1000" orientation="landscape" r:id="rId1"/>
  <headerFooter alignWithMargins="0">
    <oddFooter>第 &amp;P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"/>
  <sheetViews>
    <sheetView workbookViewId="0">
      <selection activeCell="L216" sqref="L216"/>
    </sheetView>
  </sheetViews>
  <sheetFormatPr defaultRowHeight="16.5"/>
  <cols>
    <col min="1" max="1" width="5.625" style="9" customWidth="1"/>
    <col min="2" max="4" width="38.625" style="9" customWidth="1"/>
    <col min="5" max="6" width="13.625" style="9" customWidth="1"/>
    <col min="7" max="7" width="13.375" style="5" customWidth="1"/>
    <col min="8" max="255" width="9" style="9"/>
    <col min="256" max="256" width="5.625" style="9" customWidth="1"/>
    <col min="257" max="259" width="38.625" style="9" customWidth="1"/>
    <col min="260" max="262" width="13.625" style="9" customWidth="1"/>
    <col min="263" max="511" width="9" style="9"/>
    <col min="512" max="512" width="5.625" style="9" customWidth="1"/>
    <col min="513" max="515" width="38.625" style="9" customWidth="1"/>
    <col min="516" max="518" width="13.625" style="9" customWidth="1"/>
    <col min="519" max="767" width="9" style="9"/>
    <col min="768" max="768" width="5.625" style="9" customWidth="1"/>
    <col min="769" max="771" width="38.625" style="9" customWidth="1"/>
    <col min="772" max="774" width="13.625" style="9" customWidth="1"/>
    <col min="775" max="1023" width="9" style="9"/>
    <col min="1024" max="1024" width="5.625" style="9" customWidth="1"/>
    <col min="1025" max="1027" width="38.625" style="9" customWidth="1"/>
    <col min="1028" max="1030" width="13.625" style="9" customWidth="1"/>
    <col min="1031" max="1279" width="9" style="9"/>
    <col min="1280" max="1280" width="5.625" style="9" customWidth="1"/>
    <col min="1281" max="1283" width="38.625" style="9" customWidth="1"/>
    <col min="1284" max="1286" width="13.625" style="9" customWidth="1"/>
    <col min="1287" max="1535" width="9" style="9"/>
    <col min="1536" max="1536" width="5.625" style="9" customWidth="1"/>
    <col min="1537" max="1539" width="38.625" style="9" customWidth="1"/>
    <col min="1540" max="1542" width="13.625" style="9" customWidth="1"/>
    <col min="1543" max="1791" width="9" style="9"/>
    <col min="1792" max="1792" width="5.625" style="9" customWidth="1"/>
    <col min="1793" max="1795" width="38.625" style="9" customWidth="1"/>
    <col min="1796" max="1798" width="13.625" style="9" customWidth="1"/>
    <col min="1799" max="2047" width="9" style="9"/>
    <col min="2048" max="2048" width="5.625" style="9" customWidth="1"/>
    <col min="2049" max="2051" width="38.625" style="9" customWidth="1"/>
    <col min="2052" max="2054" width="13.625" style="9" customWidth="1"/>
    <col min="2055" max="2303" width="9" style="9"/>
    <col min="2304" max="2304" width="5.625" style="9" customWidth="1"/>
    <col min="2305" max="2307" width="38.625" style="9" customWidth="1"/>
    <col min="2308" max="2310" width="13.625" style="9" customWidth="1"/>
    <col min="2311" max="2559" width="9" style="9"/>
    <col min="2560" max="2560" width="5.625" style="9" customWidth="1"/>
    <col min="2561" max="2563" width="38.625" style="9" customWidth="1"/>
    <col min="2564" max="2566" width="13.625" style="9" customWidth="1"/>
    <col min="2567" max="2815" width="9" style="9"/>
    <col min="2816" max="2816" width="5.625" style="9" customWidth="1"/>
    <col min="2817" max="2819" width="38.625" style="9" customWidth="1"/>
    <col min="2820" max="2822" width="13.625" style="9" customWidth="1"/>
    <col min="2823" max="3071" width="9" style="9"/>
    <col min="3072" max="3072" width="5.625" style="9" customWidth="1"/>
    <col min="3073" max="3075" width="38.625" style="9" customWidth="1"/>
    <col min="3076" max="3078" width="13.625" style="9" customWidth="1"/>
    <col min="3079" max="3327" width="9" style="9"/>
    <col min="3328" max="3328" width="5.625" style="9" customWidth="1"/>
    <col min="3329" max="3331" width="38.625" style="9" customWidth="1"/>
    <col min="3332" max="3334" width="13.625" style="9" customWidth="1"/>
    <col min="3335" max="3583" width="9" style="9"/>
    <col min="3584" max="3584" width="5.625" style="9" customWidth="1"/>
    <col min="3585" max="3587" width="38.625" style="9" customWidth="1"/>
    <col min="3588" max="3590" width="13.625" style="9" customWidth="1"/>
    <col min="3591" max="3839" width="9" style="9"/>
    <col min="3840" max="3840" width="5.625" style="9" customWidth="1"/>
    <col min="3841" max="3843" width="38.625" style="9" customWidth="1"/>
    <col min="3844" max="3846" width="13.625" style="9" customWidth="1"/>
    <col min="3847" max="4095" width="9" style="9"/>
    <col min="4096" max="4096" width="5.625" style="9" customWidth="1"/>
    <col min="4097" max="4099" width="38.625" style="9" customWidth="1"/>
    <col min="4100" max="4102" width="13.625" style="9" customWidth="1"/>
    <col min="4103" max="4351" width="9" style="9"/>
    <col min="4352" max="4352" width="5.625" style="9" customWidth="1"/>
    <col min="4353" max="4355" width="38.625" style="9" customWidth="1"/>
    <col min="4356" max="4358" width="13.625" style="9" customWidth="1"/>
    <col min="4359" max="4607" width="9" style="9"/>
    <col min="4608" max="4608" width="5.625" style="9" customWidth="1"/>
    <col min="4609" max="4611" width="38.625" style="9" customWidth="1"/>
    <col min="4612" max="4614" width="13.625" style="9" customWidth="1"/>
    <col min="4615" max="4863" width="9" style="9"/>
    <col min="4864" max="4864" width="5.625" style="9" customWidth="1"/>
    <col min="4865" max="4867" width="38.625" style="9" customWidth="1"/>
    <col min="4868" max="4870" width="13.625" style="9" customWidth="1"/>
    <col min="4871" max="5119" width="9" style="9"/>
    <col min="5120" max="5120" width="5.625" style="9" customWidth="1"/>
    <col min="5121" max="5123" width="38.625" style="9" customWidth="1"/>
    <col min="5124" max="5126" width="13.625" style="9" customWidth="1"/>
    <col min="5127" max="5375" width="9" style="9"/>
    <col min="5376" max="5376" width="5.625" style="9" customWidth="1"/>
    <col min="5377" max="5379" width="38.625" style="9" customWidth="1"/>
    <col min="5380" max="5382" width="13.625" style="9" customWidth="1"/>
    <col min="5383" max="5631" width="9" style="9"/>
    <col min="5632" max="5632" width="5.625" style="9" customWidth="1"/>
    <col min="5633" max="5635" width="38.625" style="9" customWidth="1"/>
    <col min="5636" max="5638" width="13.625" style="9" customWidth="1"/>
    <col min="5639" max="5887" width="9" style="9"/>
    <col min="5888" max="5888" width="5.625" style="9" customWidth="1"/>
    <col min="5889" max="5891" width="38.625" style="9" customWidth="1"/>
    <col min="5892" max="5894" width="13.625" style="9" customWidth="1"/>
    <col min="5895" max="6143" width="9" style="9"/>
    <col min="6144" max="6144" width="5.625" style="9" customWidth="1"/>
    <col min="6145" max="6147" width="38.625" style="9" customWidth="1"/>
    <col min="6148" max="6150" width="13.625" style="9" customWidth="1"/>
    <col min="6151" max="6399" width="9" style="9"/>
    <col min="6400" max="6400" width="5.625" style="9" customWidth="1"/>
    <col min="6401" max="6403" width="38.625" style="9" customWidth="1"/>
    <col min="6404" max="6406" width="13.625" style="9" customWidth="1"/>
    <col min="6407" max="6655" width="9" style="9"/>
    <col min="6656" max="6656" width="5.625" style="9" customWidth="1"/>
    <col min="6657" max="6659" width="38.625" style="9" customWidth="1"/>
    <col min="6660" max="6662" width="13.625" style="9" customWidth="1"/>
    <col min="6663" max="6911" width="9" style="9"/>
    <col min="6912" max="6912" width="5.625" style="9" customWidth="1"/>
    <col min="6913" max="6915" width="38.625" style="9" customWidth="1"/>
    <col min="6916" max="6918" width="13.625" style="9" customWidth="1"/>
    <col min="6919" max="7167" width="9" style="9"/>
    <col min="7168" max="7168" width="5.625" style="9" customWidth="1"/>
    <col min="7169" max="7171" width="38.625" style="9" customWidth="1"/>
    <col min="7172" max="7174" width="13.625" style="9" customWidth="1"/>
    <col min="7175" max="7423" width="9" style="9"/>
    <col min="7424" max="7424" width="5.625" style="9" customWidth="1"/>
    <col min="7425" max="7427" width="38.625" style="9" customWidth="1"/>
    <col min="7428" max="7430" width="13.625" style="9" customWidth="1"/>
    <col min="7431" max="7679" width="9" style="9"/>
    <col min="7680" max="7680" width="5.625" style="9" customWidth="1"/>
    <col min="7681" max="7683" width="38.625" style="9" customWidth="1"/>
    <col min="7684" max="7686" width="13.625" style="9" customWidth="1"/>
    <col min="7687" max="7935" width="9" style="9"/>
    <col min="7936" max="7936" width="5.625" style="9" customWidth="1"/>
    <col min="7937" max="7939" width="38.625" style="9" customWidth="1"/>
    <col min="7940" max="7942" width="13.625" style="9" customWidth="1"/>
    <col min="7943" max="8191" width="9" style="9"/>
    <col min="8192" max="8192" width="5.625" style="9" customWidth="1"/>
    <col min="8193" max="8195" width="38.625" style="9" customWidth="1"/>
    <col min="8196" max="8198" width="13.625" style="9" customWidth="1"/>
    <col min="8199" max="8447" width="9" style="9"/>
    <col min="8448" max="8448" width="5.625" style="9" customWidth="1"/>
    <col min="8449" max="8451" width="38.625" style="9" customWidth="1"/>
    <col min="8452" max="8454" width="13.625" style="9" customWidth="1"/>
    <col min="8455" max="8703" width="9" style="9"/>
    <col min="8704" max="8704" width="5.625" style="9" customWidth="1"/>
    <col min="8705" max="8707" width="38.625" style="9" customWidth="1"/>
    <col min="8708" max="8710" width="13.625" style="9" customWidth="1"/>
    <col min="8711" max="8959" width="9" style="9"/>
    <col min="8960" max="8960" width="5.625" style="9" customWidth="1"/>
    <col min="8961" max="8963" width="38.625" style="9" customWidth="1"/>
    <col min="8964" max="8966" width="13.625" style="9" customWidth="1"/>
    <col min="8967" max="9215" width="9" style="9"/>
    <col min="9216" max="9216" width="5.625" style="9" customWidth="1"/>
    <col min="9217" max="9219" width="38.625" style="9" customWidth="1"/>
    <col min="9220" max="9222" width="13.625" style="9" customWidth="1"/>
    <col min="9223" max="9471" width="9" style="9"/>
    <col min="9472" max="9472" width="5.625" style="9" customWidth="1"/>
    <col min="9473" max="9475" width="38.625" style="9" customWidth="1"/>
    <col min="9476" max="9478" width="13.625" style="9" customWidth="1"/>
    <col min="9479" max="9727" width="9" style="9"/>
    <col min="9728" max="9728" width="5.625" style="9" customWidth="1"/>
    <col min="9729" max="9731" width="38.625" style="9" customWidth="1"/>
    <col min="9732" max="9734" width="13.625" style="9" customWidth="1"/>
    <col min="9735" max="9983" width="9" style="9"/>
    <col min="9984" max="9984" width="5.625" style="9" customWidth="1"/>
    <col min="9985" max="9987" width="38.625" style="9" customWidth="1"/>
    <col min="9988" max="9990" width="13.625" style="9" customWidth="1"/>
    <col min="9991" max="10239" width="9" style="9"/>
    <col min="10240" max="10240" width="5.625" style="9" customWidth="1"/>
    <col min="10241" max="10243" width="38.625" style="9" customWidth="1"/>
    <col min="10244" max="10246" width="13.625" style="9" customWidth="1"/>
    <col min="10247" max="10495" width="9" style="9"/>
    <col min="10496" max="10496" width="5.625" style="9" customWidth="1"/>
    <col min="10497" max="10499" width="38.625" style="9" customWidth="1"/>
    <col min="10500" max="10502" width="13.625" style="9" customWidth="1"/>
    <col min="10503" max="10751" width="9" style="9"/>
    <col min="10752" max="10752" width="5.625" style="9" customWidth="1"/>
    <col min="10753" max="10755" width="38.625" style="9" customWidth="1"/>
    <col min="10756" max="10758" width="13.625" style="9" customWidth="1"/>
    <col min="10759" max="11007" width="9" style="9"/>
    <col min="11008" max="11008" width="5.625" style="9" customWidth="1"/>
    <col min="11009" max="11011" width="38.625" style="9" customWidth="1"/>
    <col min="11012" max="11014" width="13.625" style="9" customWidth="1"/>
    <col min="11015" max="11263" width="9" style="9"/>
    <col min="11264" max="11264" width="5.625" style="9" customWidth="1"/>
    <col min="11265" max="11267" width="38.625" style="9" customWidth="1"/>
    <col min="11268" max="11270" width="13.625" style="9" customWidth="1"/>
    <col min="11271" max="11519" width="9" style="9"/>
    <col min="11520" max="11520" width="5.625" style="9" customWidth="1"/>
    <col min="11521" max="11523" width="38.625" style="9" customWidth="1"/>
    <col min="11524" max="11526" width="13.625" style="9" customWidth="1"/>
    <col min="11527" max="11775" width="9" style="9"/>
    <col min="11776" max="11776" width="5.625" style="9" customWidth="1"/>
    <col min="11777" max="11779" width="38.625" style="9" customWidth="1"/>
    <col min="11780" max="11782" width="13.625" style="9" customWidth="1"/>
    <col min="11783" max="12031" width="9" style="9"/>
    <col min="12032" max="12032" width="5.625" style="9" customWidth="1"/>
    <col min="12033" max="12035" width="38.625" style="9" customWidth="1"/>
    <col min="12036" max="12038" width="13.625" style="9" customWidth="1"/>
    <col min="12039" max="12287" width="9" style="9"/>
    <col min="12288" max="12288" width="5.625" style="9" customWidth="1"/>
    <col min="12289" max="12291" width="38.625" style="9" customWidth="1"/>
    <col min="12292" max="12294" width="13.625" style="9" customWidth="1"/>
    <col min="12295" max="12543" width="9" style="9"/>
    <col min="12544" max="12544" width="5.625" style="9" customWidth="1"/>
    <col min="12545" max="12547" width="38.625" style="9" customWidth="1"/>
    <col min="12548" max="12550" width="13.625" style="9" customWidth="1"/>
    <col min="12551" max="12799" width="9" style="9"/>
    <col min="12800" max="12800" width="5.625" style="9" customWidth="1"/>
    <col min="12801" max="12803" width="38.625" style="9" customWidth="1"/>
    <col min="12804" max="12806" width="13.625" style="9" customWidth="1"/>
    <col min="12807" max="13055" width="9" style="9"/>
    <col min="13056" max="13056" width="5.625" style="9" customWidth="1"/>
    <col min="13057" max="13059" width="38.625" style="9" customWidth="1"/>
    <col min="13060" max="13062" width="13.625" style="9" customWidth="1"/>
    <col min="13063" max="13311" width="9" style="9"/>
    <col min="13312" max="13312" width="5.625" style="9" customWidth="1"/>
    <col min="13313" max="13315" width="38.625" style="9" customWidth="1"/>
    <col min="13316" max="13318" width="13.625" style="9" customWidth="1"/>
    <col min="13319" max="13567" width="9" style="9"/>
    <col min="13568" max="13568" width="5.625" style="9" customWidth="1"/>
    <col min="13569" max="13571" width="38.625" style="9" customWidth="1"/>
    <col min="13572" max="13574" width="13.625" style="9" customWidth="1"/>
    <col min="13575" max="13823" width="9" style="9"/>
    <col min="13824" max="13824" width="5.625" style="9" customWidth="1"/>
    <col min="13825" max="13827" width="38.625" style="9" customWidth="1"/>
    <col min="13828" max="13830" width="13.625" style="9" customWidth="1"/>
    <col min="13831" max="14079" width="9" style="9"/>
    <col min="14080" max="14080" width="5.625" style="9" customWidth="1"/>
    <col min="14081" max="14083" width="38.625" style="9" customWidth="1"/>
    <col min="14084" max="14086" width="13.625" style="9" customWidth="1"/>
    <col min="14087" max="14335" width="9" style="9"/>
    <col min="14336" max="14336" width="5.625" style="9" customWidth="1"/>
    <col min="14337" max="14339" width="38.625" style="9" customWidth="1"/>
    <col min="14340" max="14342" width="13.625" style="9" customWidth="1"/>
    <col min="14343" max="14591" width="9" style="9"/>
    <col min="14592" max="14592" width="5.625" style="9" customWidth="1"/>
    <col min="14593" max="14595" width="38.625" style="9" customWidth="1"/>
    <col min="14596" max="14598" width="13.625" style="9" customWidth="1"/>
    <col min="14599" max="14847" width="9" style="9"/>
    <col min="14848" max="14848" width="5.625" style="9" customWidth="1"/>
    <col min="14849" max="14851" width="38.625" style="9" customWidth="1"/>
    <col min="14852" max="14854" width="13.625" style="9" customWidth="1"/>
    <col min="14855" max="15103" width="9" style="9"/>
    <col min="15104" max="15104" width="5.625" style="9" customWidth="1"/>
    <col min="15105" max="15107" width="38.625" style="9" customWidth="1"/>
    <col min="15108" max="15110" width="13.625" style="9" customWidth="1"/>
    <col min="15111" max="15359" width="9" style="9"/>
    <col min="15360" max="15360" width="5.625" style="9" customWidth="1"/>
    <col min="15361" max="15363" width="38.625" style="9" customWidth="1"/>
    <col min="15364" max="15366" width="13.625" style="9" customWidth="1"/>
    <col min="15367" max="15615" width="9" style="9"/>
    <col min="15616" max="15616" width="5.625" style="9" customWidth="1"/>
    <col min="15617" max="15619" width="38.625" style="9" customWidth="1"/>
    <col min="15620" max="15622" width="13.625" style="9" customWidth="1"/>
    <col min="15623" max="15871" width="9" style="9"/>
    <col min="15872" max="15872" width="5.625" style="9" customWidth="1"/>
    <col min="15873" max="15875" width="38.625" style="9" customWidth="1"/>
    <col min="15876" max="15878" width="13.625" style="9" customWidth="1"/>
    <col min="15879" max="16127" width="9" style="9"/>
    <col min="16128" max="16128" width="5.625" style="9" customWidth="1"/>
    <col min="16129" max="16131" width="38.625" style="9" customWidth="1"/>
    <col min="16132" max="16134" width="13.625" style="9" customWidth="1"/>
    <col min="16135" max="16384" width="9" style="9"/>
  </cols>
  <sheetData>
    <row r="1" spans="1:7">
      <c r="A1" s="18" t="s">
        <v>655</v>
      </c>
      <c r="B1" s="18"/>
      <c r="C1" s="18"/>
      <c r="D1" s="18"/>
      <c r="E1" s="18"/>
      <c r="F1" s="18"/>
    </row>
    <row r="2" spans="1:7">
      <c r="A2" s="19" t="s">
        <v>656</v>
      </c>
      <c r="B2" s="19"/>
      <c r="C2" s="19"/>
      <c r="D2" s="19"/>
      <c r="E2" s="19"/>
      <c r="F2" s="19"/>
    </row>
    <row r="3" spans="1:7">
      <c r="A3" s="2"/>
      <c r="B3" s="3"/>
      <c r="C3" s="2"/>
      <c r="D3" s="2"/>
      <c r="E3" s="2"/>
      <c r="F3" s="2"/>
    </row>
    <row r="4" spans="1:7">
      <c r="A4" s="10"/>
      <c r="B4" s="11"/>
      <c r="C4" s="12"/>
      <c r="D4" s="10"/>
      <c r="E4" s="10"/>
      <c r="F4" s="10"/>
    </row>
    <row r="5" spans="1:7">
      <c r="A5" s="1" t="s">
        <v>645</v>
      </c>
      <c r="B5" s="1" t="s">
        <v>657</v>
      </c>
      <c r="C5" s="1" t="s">
        <v>646</v>
      </c>
      <c r="D5" s="5" t="s">
        <v>647</v>
      </c>
      <c r="E5" s="5" t="s">
        <v>648</v>
      </c>
      <c r="F5" s="13" t="s">
        <v>658</v>
      </c>
      <c r="G5" s="5" t="s">
        <v>3</v>
      </c>
    </row>
    <row r="6" spans="1:7" ht="31.5">
      <c r="A6" s="1">
        <v>216</v>
      </c>
      <c r="B6" s="1" t="str">
        <f>"100毛"&amp;CHAR(10)&amp;"100 MOST"</f>
        <v>100毛
100 MOST</v>
      </c>
      <c r="C6" s="1" t="str">
        <f>"no. 249-275 04 Jan-12 Jul 2018"</f>
        <v>no. 249-275 04 Jan-12 Jul 2018</v>
      </c>
      <c r="D6" s="5" t="s">
        <v>204</v>
      </c>
      <c r="E6" s="1" t="s">
        <v>205</v>
      </c>
      <c r="F6" s="5" t="s">
        <v>649</v>
      </c>
      <c r="G6" s="5" t="s">
        <v>693</v>
      </c>
    </row>
    <row r="7" spans="1:7" ht="31.5">
      <c r="A7" s="1">
        <v>217</v>
      </c>
      <c r="B7" s="1" t="str">
        <f>"932搞生意雜誌"</f>
        <v>932搞生意雜誌</v>
      </c>
      <c r="C7" s="1" t="str">
        <f>"issue 10 Oct 2017;"&amp;CHAR(10)&amp;"issue 11-15 Jan-Sep 2018"</f>
        <v>issue 10 Oct 2017;
issue 11-15 Jan-Sep 2018</v>
      </c>
      <c r="D7" s="1" t="s">
        <v>206</v>
      </c>
      <c r="E7" s="1" t="s">
        <v>207</v>
      </c>
      <c r="F7" s="1" t="s">
        <v>649</v>
      </c>
      <c r="G7" s="5" t="s">
        <v>693</v>
      </c>
    </row>
    <row r="8" spans="1:7" ht="31.5">
      <c r="A8" s="1">
        <v>218</v>
      </c>
      <c r="B8" s="1" t="str">
        <f>"一起來開心玩快樂學遊戲讀本"</f>
        <v>一起來開心玩快樂學遊戲讀本</v>
      </c>
      <c r="C8" s="1" t="str">
        <f>"Nov 2017;"&amp;CHAR(10)&amp;"Jan-Dec 2018"</f>
        <v>Nov 2017;
Jan-Dec 2018</v>
      </c>
      <c r="D8" s="1" t="s">
        <v>208</v>
      </c>
      <c r="E8" s="1" t="s">
        <v>209</v>
      </c>
      <c r="F8" s="1" t="s">
        <v>649</v>
      </c>
      <c r="G8" s="5" t="s">
        <v>278</v>
      </c>
    </row>
    <row r="9" spans="1:7" ht="31.5">
      <c r="A9" s="1">
        <v>219</v>
      </c>
      <c r="B9" s="1" t="str">
        <f>"九州學林"&amp;CHAR(10)&amp;"CHINESE CULTURE QUARTERLY"</f>
        <v>九州學林
CHINESE CULTURE QUARTERLY</v>
      </c>
      <c r="C9" s="1" t="str">
        <f>"no. 38 2017"</f>
        <v>no. 38 2017</v>
      </c>
      <c r="D9" s="1" t="s">
        <v>210</v>
      </c>
      <c r="E9" s="1" t="s">
        <v>211</v>
      </c>
      <c r="F9" s="1" t="s">
        <v>649</v>
      </c>
      <c r="G9" s="5" t="s">
        <v>11</v>
      </c>
    </row>
    <row r="10" spans="1:7" ht="31.5">
      <c r="A10" s="1">
        <v>220</v>
      </c>
      <c r="B10" s="1" t="str">
        <f>"二十一世紀"&amp;CHAR(10)&amp;"TWENTY-FIRST CENTURY"</f>
        <v>二十一世紀
TWENTY-FIRST CENTURY</v>
      </c>
      <c r="C10" s="1" t="str">
        <f>"no. 165-170 Feb-Dec 2018"</f>
        <v>no. 165-170 Feb-Dec 2018</v>
      </c>
      <c r="D10" s="1" t="s">
        <v>212</v>
      </c>
      <c r="E10" s="1" t="s">
        <v>207</v>
      </c>
      <c r="F10" s="1" t="s">
        <v>649</v>
      </c>
      <c r="G10" s="5" t="s">
        <v>33</v>
      </c>
    </row>
    <row r="11" spans="1:7" ht="31.5">
      <c r="A11" s="1">
        <v>221</v>
      </c>
      <c r="B11" s="1" t="str">
        <f>"二輪騎仕"&amp;CHAR(10)&amp;"TWO WHEELS RIDER"</f>
        <v>二輪騎仕
TWO WHEELS RIDER</v>
      </c>
      <c r="C11" s="1" t="str">
        <f>"no. 73-84 Jan-Dec 2018"</f>
        <v>no. 73-84 Jan-Dec 2018</v>
      </c>
      <c r="D11" s="1" t="s">
        <v>213</v>
      </c>
      <c r="E11" s="1" t="s">
        <v>209</v>
      </c>
      <c r="F11" s="1" t="s">
        <v>649</v>
      </c>
      <c r="G11" s="5" t="s">
        <v>100</v>
      </c>
    </row>
    <row r="12" spans="1:7" ht="31.5">
      <c r="A12" s="1">
        <v>222</v>
      </c>
      <c r="B12" s="1" t="str">
        <f>"人間佛教研究"&amp;CHAR(10)&amp;"STUDIES IN HUMANISTIC BUDDHISM"</f>
        <v>人間佛教研究
STUDIES IN HUMANISTIC BUDDHISM</v>
      </c>
      <c r="C12" s="1" t="str">
        <f>"issue 8 Dec 2017;"&amp;CHAR(10)&amp;"issue 9 Jan 2019"</f>
        <v>issue 8 Dec 2017;
issue 9 Jan 2019</v>
      </c>
      <c r="D12" s="1" t="s">
        <v>214</v>
      </c>
      <c r="E12" s="1" t="s">
        <v>215</v>
      </c>
      <c r="F12" s="1" t="s">
        <v>650</v>
      </c>
      <c r="G12" s="5" t="s">
        <v>28</v>
      </c>
    </row>
    <row r="13" spans="1:7" ht="31.5">
      <c r="A13" s="1">
        <v>223</v>
      </c>
      <c r="B13" s="1" t="str">
        <f>"三角志"</f>
        <v>三角志</v>
      </c>
      <c r="C13" s="1" t="str">
        <f>"issue 77 Dec 2017;"&amp;CHAR(10)&amp;"issue 78-88 Jan-Dec 2018"</f>
        <v>issue 77 Dec 2017;
issue 78-88 Jan-Dec 2018</v>
      </c>
      <c r="D13" s="1" t="s">
        <v>216</v>
      </c>
      <c r="E13" s="1" t="s">
        <v>209</v>
      </c>
      <c r="F13" s="1" t="s">
        <v>649</v>
      </c>
      <c r="G13" s="5" t="s">
        <v>217</v>
      </c>
    </row>
    <row r="14" spans="1:7" ht="47.25">
      <c r="A14" s="1">
        <v>224</v>
      </c>
      <c r="B14" s="1" t="str">
        <f>"上壘 : 香港棒球總會半年刊 = RUN : HONG KONG BASEBALL ASSOCIATION BIANNUAL PUBLICATION"</f>
        <v>上壘 : 香港棒球總會半年刊 = RUN : HONG KONG BASEBALL ASSOCIATION BIANNUAL PUBLICATION</v>
      </c>
      <c r="C14" s="1" t="str">
        <f>"issue 87-88 Jan-Aug 2018"</f>
        <v>issue 87-88 Jan-Aug 2018</v>
      </c>
      <c r="D14" s="1" t="s">
        <v>218</v>
      </c>
      <c r="E14" s="1" t="s">
        <v>219</v>
      </c>
      <c r="F14" s="1" t="s">
        <v>649</v>
      </c>
      <c r="G14" s="5" t="s">
        <v>217</v>
      </c>
    </row>
    <row r="15" spans="1:7" ht="47.25">
      <c r="A15" s="1">
        <v>225</v>
      </c>
      <c r="B15" s="1" t="str">
        <f>"大人雜誌"&amp;CHAR(10)&amp;"BIG MAG"</f>
        <v>大人雜誌
BIG MAG</v>
      </c>
      <c r="C15" s="1" t="str">
        <f>"issue 4 Dec/Jan 2017/2018;"&amp;CHAR(10)&amp;"issue 5-15 Jan-Dec 2018;"&amp;CHAR(10)&amp;"issue 16 Jan 2019"</f>
        <v>issue 4 Dec/Jan 2017/2018;
issue 5-15 Jan-Dec 2018;
issue 16 Jan 2019</v>
      </c>
      <c r="D15" s="1" t="s">
        <v>220</v>
      </c>
      <c r="E15" s="1" t="s">
        <v>209</v>
      </c>
      <c r="F15" s="1" t="s">
        <v>649</v>
      </c>
      <c r="G15" s="5" t="s">
        <v>68</v>
      </c>
    </row>
    <row r="16" spans="1:7" ht="31.5">
      <c r="A16" s="1">
        <v>226</v>
      </c>
      <c r="B16" s="1" t="str">
        <f>"大災難師"&amp;CHAR(10)&amp;"MASTER OF DISASTER"</f>
        <v>大災難師
MASTER OF DISASTER</v>
      </c>
      <c r="C16" s="1" t="str">
        <f>"no. 1-7 27 Jul-06 Sep 2018;"&amp;CHAR(10)&amp;"no. 8 20 Sep 2018"</f>
        <v>no. 1-7 27 Jul-06 Sep 2018;
no. 8 20 Sep 2018</v>
      </c>
      <c r="D16" s="1" t="s">
        <v>221</v>
      </c>
      <c r="E16" s="1" t="s">
        <v>222</v>
      </c>
      <c r="F16" s="1" t="s">
        <v>649</v>
      </c>
      <c r="G16" s="5" t="s">
        <v>44</v>
      </c>
    </row>
    <row r="17" spans="1:7" ht="31.5">
      <c r="A17" s="1">
        <v>227</v>
      </c>
      <c r="B17" s="1" t="str">
        <f>"大視野攝影"&amp;CHAR(10)&amp;"FISHEYE"</f>
        <v>大視野攝影
FISHEYE</v>
      </c>
      <c r="C17" s="1" t="str">
        <f>"issue 1-3 Feb-Jun 2018"</f>
        <v>issue 1-3 Feb-Jun 2018</v>
      </c>
      <c r="D17" s="1" t="s">
        <v>223</v>
      </c>
      <c r="E17" s="1" t="s">
        <v>207</v>
      </c>
      <c r="F17" s="1" t="s">
        <v>649</v>
      </c>
      <c r="G17" s="5" t="s">
        <v>694</v>
      </c>
    </row>
    <row r="18" spans="1:7" ht="31.5">
      <c r="A18" s="1">
        <v>228</v>
      </c>
      <c r="B18" s="1" t="str">
        <f>"大學線月刊"&amp;CHAR(10)&amp;"U-BEAT MAGAZINE"</f>
        <v>大學線月刊
U-BEAT MAGAZINE</v>
      </c>
      <c r="C18" s="1" t="str">
        <f>"issue 133-138 Jan-Dec 2018"</f>
        <v>issue 133-138 Jan-Dec 2018</v>
      </c>
      <c r="D18" s="1" t="s">
        <v>224</v>
      </c>
      <c r="E18" s="1" t="s">
        <v>225</v>
      </c>
      <c r="F18" s="1" t="s">
        <v>649</v>
      </c>
      <c r="G18" s="5" t="s">
        <v>217</v>
      </c>
    </row>
    <row r="19" spans="1:7" ht="31.5">
      <c r="A19" s="1">
        <v>229</v>
      </c>
      <c r="B19" s="1" t="str">
        <f>"小小紅蘋果"&amp;CHAR(10)&amp;"LITTLE RED APPLE"</f>
        <v>小小紅蘋果
LITTLE RED APPLE</v>
      </c>
      <c r="C19" s="1" t="str">
        <f>"no. 412-419 Jan-Aug 2018;"&amp;CHAR(10)&amp;"no. 420-423 Sep-Dec 2018"</f>
        <v>no. 412-419 Jan-Aug 2018;
no. 420-423 Sep-Dec 2018</v>
      </c>
      <c r="D19" s="1" t="s">
        <v>226</v>
      </c>
      <c r="E19" s="1" t="s">
        <v>284</v>
      </c>
      <c r="F19" s="1" t="s">
        <v>649</v>
      </c>
      <c r="G19" s="5" t="s">
        <v>71</v>
      </c>
    </row>
    <row r="20" spans="1:7" ht="31.5">
      <c r="A20" s="1">
        <v>230</v>
      </c>
      <c r="B20" s="1" t="str">
        <f>"小泥子"&amp;CHAR(10)&amp;"THE CLAY FAMILY"</f>
        <v>小泥子
THE CLAY FAMILY</v>
      </c>
      <c r="C20" s="1" t="str">
        <f>"no. 32-34 Jan-Sep 2018"</f>
        <v>no. 32-34 Jan-Sep 2018</v>
      </c>
      <c r="D20" s="1" t="s">
        <v>227</v>
      </c>
      <c r="E20" s="1" t="s">
        <v>228</v>
      </c>
      <c r="F20" s="1" t="s">
        <v>649</v>
      </c>
      <c r="G20" s="5" t="s">
        <v>217</v>
      </c>
    </row>
    <row r="21" spans="1:7" ht="31.5">
      <c r="A21" s="1">
        <v>231</v>
      </c>
      <c r="B21" s="1" t="str">
        <f>"小跳豆"&amp;CHAR(10)&amp;"JUMPING BEAN"</f>
        <v>小跳豆
JUMPING BEAN</v>
      </c>
      <c r="C21" s="1" t="str">
        <f>"Jan-Dec 2018"</f>
        <v>Jan-Dec 2018</v>
      </c>
      <c r="D21" s="1" t="s">
        <v>229</v>
      </c>
      <c r="E21" s="1" t="s">
        <v>209</v>
      </c>
      <c r="F21" s="1" t="s">
        <v>649</v>
      </c>
      <c r="G21" s="5" t="s">
        <v>695</v>
      </c>
    </row>
    <row r="22" spans="1:7" ht="110.25">
      <c r="A22" s="1">
        <v>232</v>
      </c>
      <c r="B22" s="1" t="str">
        <f>"小熊貓"&amp;CHAR(10)&amp;"LITTLE RED PANDA"</f>
        <v>小熊貓
LITTLE RED PANDA</v>
      </c>
      <c r="C22" s="1" t="str">
        <f>"no. 1-4 Sep-Dec 2015;"&amp;CHAR(10)&amp;"no. 5-6 Jan-Feb 2016;"&amp;CHAR(10)&amp;"no. 8 Apr 2016;"&amp;CHAR(10)&amp;"no. 10-16 Jun-Dec 2016;"&amp;CHAR(10)&amp;"no. 17-28 Jan-Dec 2017;"&amp;CHAR(10)&amp;"no. 29-36 Jan-Aug 2018;"&amp;CHAR(10)&amp;"no. 37-40 Sep-Dec 2018"</f>
        <v>no. 1-4 Sep-Dec 2015;
no. 5-6 Jan-Feb 2016;
no. 8 Apr 2016;
no. 10-16 Jun-Dec 2016;
no. 17-28 Jan-Dec 2017;
no. 29-36 Jan-Aug 2018;
no. 37-40 Sep-Dec 2018</v>
      </c>
      <c r="D22" s="1" t="s">
        <v>226</v>
      </c>
      <c r="E22" s="1" t="s">
        <v>284</v>
      </c>
      <c r="F22" s="1" t="s">
        <v>649</v>
      </c>
      <c r="G22" s="5" t="s">
        <v>71</v>
      </c>
    </row>
    <row r="23" spans="1:7">
      <c r="A23" s="1">
        <v>233</v>
      </c>
      <c r="B23" s="1" t="str">
        <f>"小說與詩"</f>
        <v>小說與詩</v>
      </c>
      <c r="C23" s="1" t="str">
        <f>"no. 18-21 Jan-Oct 2018"</f>
        <v>no. 18-21 Jan-Oct 2018</v>
      </c>
      <c r="D23" s="1" t="s">
        <v>230</v>
      </c>
      <c r="E23" s="1" t="s">
        <v>231</v>
      </c>
      <c r="F23" s="1" t="s">
        <v>649</v>
      </c>
      <c r="G23" s="5" t="s">
        <v>693</v>
      </c>
    </row>
    <row r="24" spans="1:7" ht="63">
      <c r="A24" s="1">
        <v>234</v>
      </c>
      <c r="B24" s="1" t="str">
        <f>"山海逆戰"</f>
        <v>山海逆戰</v>
      </c>
      <c r="C24" s="1" t="str">
        <f>"no. 47-57 20 Oct-29 Dec 2017;"&amp;CHAR(10)&amp;"no. 58-62 05 Jan-02 Feb 2018;"&amp;CHAR(10)&amp;"no. 65-76 23 Feb-11 May 2018;"&amp;CHAR(10)&amp;"no. 78-93 25 May-07 Sep 2018"</f>
        <v>no. 47-57 20 Oct-29 Dec 2017;
no. 58-62 05 Jan-02 Feb 2018;
no. 65-76 23 Feb-11 May 2018;
no. 78-93 25 May-07 Sep 2018</v>
      </c>
      <c r="D24" s="1" t="s">
        <v>232</v>
      </c>
      <c r="E24" s="1" t="s">
        <v>205</v>
      </c>
      <c r="F24" s="1" t="s">
        <v>649</v>
      </c>
      <c r="G24" s="5" t="s">
        <v>44</v>
      </c>
    </row>
    <row r="25" spans="1:7" ht="31.5">
      <c r="A25" s="1">
        <v>235</v>
      </c>
      <c r="B25" s="1" t="str">
        <f>"工業設備商情"&amp;CHAR(10)&amp;"CHINA INDUSTRIAL REPORTER"</f>
        <v>工業設備商情
CHINA INDUSTRIAL REPORTER</v>
      </c>
      <c r="C25" s="1" t="str">
        <f>"Jan-Nov 2018"</f>
        <v>Jan-Nov 2018</v>
      </c>
      <c r="D25" s="1" t="s">
        <v>233</v>
      </c>
      <c r="E25" s="1" t="s">
        <v>209</v>
      </c>
      <c r="F25" s="1" t="s">
        <v>649</v>
      </c>
      <c r="G25" s="5" t="s">
        <v>234</v>
      </c>
    </row>
    <row r="26" spans="1:7" ht="31.5">
      <c r="A26" s="1">
        <v>236</v>
      </c>
      <c r="B26" s="1" t="str">
        <f>"工業激光解決方案"&amp;CHAR(10)&amp;"INDUSTRIAL LASER SOLUTIONS CHINA"</f>
        <v>工業激光解決方案
INDUSTRIAL LASER SOLUTIONS CHINA</v>
      </c>
      <c r="C26" s="1" t="str">
        <f>"Feb-Nov 2018"</f>
        <v>Feb-Nov 2018</v>
      </c>
      <c r="D26" s="1" t="s">
        <v>233</v>
      </c>
      <c r="E26" s="1" t="s">
        <v>235</v>
      </c>
      <c r="F26" s="1" t="s">
        <v>649</v>
      </c>
      <c r="G26" s="5" t="s">
        <v>234</v>
      </c>
    </row>
    <row r="27" spans="1:7">
      <c r="A27" s="1">
        <v>237</v>
      </c>
      <c r="B27" s="1" t="str">
        <f>"工盟六四專號"</f>
        <v>工盟六四專號</v>
      </c>
      <c r="C27" s="1" t="str">
        <f>"2018"</f>
        <v>2018</v>
      </c>
      <c r="D27" s="1" t="s">
        <v>236</v>
      </c>
      <c r="E27" s="1" t="s">
        <v>215</v>
      </c>
      <c r="F27" s="1" t="s">
        <v>649</v>
      </c>
      <c r="G27" s="5" t="s">
        <v>217</v>
      </c>
    </row>
    <row r="28" spans="1:7" ht="47.25">
      <c r="A28" s="1">
        <v>238</v>
      </c>
      <c r="B28" s="1" t="str">
        <f>"工盟團結報"</f>
        <v>工盟團結報</v>
      </c>
      <c r="C28" s="1" t="str">
        <f>"no. 151 Dec 2017;"&amp;CHAR(10)&amp;"no. 152-157 Feb-Dec 2018;"&amp;CHAR(10)&amp;"號外 Nov. 2018"</f>
        <v>no. 151 Dec 2017;
no. 152-157 Feb-Dec 2018;
號外 Nov. 2018</v>
      </c>
      <c r="D28" s="1" t="s">
        <v>236</v>
      </c>
      <c r="E28" s="1" t="s">
        <v>207</v>
      </c>
      <c r="F28" s="1" t="s">
        <v>649</v>
      </c>
      <c r="G28" s="5" t="s">
        <v>217</v>
      </c>
    </row>
    <row r="29" spans="1:7" ht="31.5">
      <c r="A29" s="1">
        <v>239</v>
      </c>
      <c r="B29" s="1" t="str">
        <f>"工聯雙月刊"&amp;CHAR(10)&amp;"FTU PRESS"</f>
        <v>工聯雙月刊
FTU PRESS</v>
      </c>
      <c r="C29" s="1" t="str">
        <f>"no. 222-227 Jan/Feb-Nov/Dec 2018"</f>
        <v>no. 222-227 Jan/Feb-Nov/Dec 2018</v>
      </c>
      <c r="D29" s="1" t="s">
        <v>237</v>
      </c>
      <c r="E29" s="1" t="s">
        <v>207</v>
      </c>
      <c r="F29" s="1" t="s">
        <v>649</v>
      </c>
      <c r="G29" s="5" t="s">
        <v>217</v>
      </c>
    </row>
    <row r="30" spans="1:7" ht="47.25">
      <c r="A30" s="1">
        <v>240</v>
      </c>
      <c r="B30" s="1" t="str">
        <f>"中文大學校刊"&amp;CHAR(10)&amp;"CHINESE UNIVERSITY BULLETIN (CHINESE EDITION)"</f>
        <v>中文大學校刊
CHINESE UNIVERSITY BULLETIN (CHINESE EDITION)</v>
      </c>
      <c r="C30" s="1" t="str">
        <f>"2017 no. 2;"&amp;CHAR(10)&amp;"2018 no. 1"</f>
        <v>2017 no. 2;
2018 no. 1</v>
      </c>
      <c r="D30" s="1" t="s">
        <v>238</v>
      </c>
      <c r="E30" s="1" t="s">
        <v>219</v>
      </c>
      <c r="F30" s="1" t="s">
        <v>649</v>
      </c>
      <c r="G30" s="5" t="s">
        <v>278</v>
      </c>
    </row>
    <row r="31" spans="1:7" ht="31.5">
      <c r="A31" s="1">
        <v>241</v>
      </c>
      <c r="B31" s="1" t="str">
        <f>"中外名流"&amp;CHAR(10)&amp;"CHINA AND FOREIGN CELEBRITIES"</f>
        <v>中外名流
CHINA AND FOREIGN CELEBRITIES</v>
      </c>
      <c r="C31" s="1" t="str">
        <f>"no. 20 2017;"&amp;CHAR(10)&amp;"no. 21 2018"</f>
        <v>no. 20 2017;
no. 21 2018</v>
      </c>
      <c r="D31" s="1" t="s">
        <v>239</v>
      </c>
      <c r="E31" s="1" t="s">
        <v>225</v>
      </c>
      <c r="F31" s="1" t="s">
        <v>649</v>
      </c>
      <c r="G31" s="5" t="s">
        <v>68</v>
      </c>
    </row>
    <row r="32" spans="1:7" ht="31.5">
      <c r="A32" s="1">
        <v>242</v>
      </c>
      <c r="B32" s="1" t="str">
        <f>"中外酒店"&amp;CHAR(10)&amp;"INTERNATIONAL HOTEL"</f>
        <v>中外酒店
INTERNATIONAL HOTEL</v>
      </c>
      <c r="C32" s="1" t="str">
        <f>"no. 225-228 Oct-Dec 2017;"&amp;CHAR(10)&amp;"no. 229-236 Jan/Feb-Sep 2018"</f>
        <v>no. 225-228 Oct-Dec 2017;
no. 229-236 Jan/Feb-Sep 2018</v>
      </c>
      <c r="D32" s="1" t="s">
        <v>240</v>
      </c>
      <c r="E32" s="1" t="s">
        <v>209</v>
      </c>
      <c r="F32" s="1" t="s">
        <v>649</v>
      </c>
      <c r="G32" s="5" t="s">
        <v>696</v>
      </c>
    </row>
    <row r="33" spans="1:7" ht="47.25">
      <c r="A33" s="1">
        <v>243</v>
      </c>
      <c r="B33" s="1" t="str">
        <f>"中國公共安全"&amp;CHAR(10)&amp;"CHINA PUBLIC SECURITY"</f>
        <v>中國公共安全
CHINA PUBLIC SECURITY</v>
      </c>
      <c r="C33" s="1" t="str">
        <f>"no. 250 Mar 2017;"&amp;CHAR(10)&amp;"no. 254-259 Jul-Dec 2017;"&amp;CHAR(10)&amp;"no. 260-265 Jan/Feb-Jul 2018"</f>
        <v>no. 250 Mar 2017;
no. 254-259 Jul-Dec 2017;
no. 260-265 Jan/Feb-Jul 2018</v>
      </c>
      <c r="D33" s="1" t="s">
        <v>241</v>
      </c>
      <c r="E33" s="1" t="s">
        <v>209</v>
      </c>
      <c r="F33" s="1" t="s">
        <v>649</v>
      </c>
      <c r="G33" s="5" t="s">
        <v>242</v>
      </c>
    </row>
    <row r="34" spans="1:7" ht="31.5">
      <c r="A34" s="1">
        <v>244</v>
      </c>
      <c r="B34" s="1" t="str">
        <f>"中國文化研究所學報"&amp;CHAR(10)&amp;"JOURNAL OF CHINESE STUDIES"</f>
        <v>中國文化研究所學報
JOURNAL OF CHINESE STUDIES</v>
      </c>
      <c r="C34" s="1" t="str">
        <f>"no. 66-67 Jan-Jul 2018"</f>
        <v>no. 66-67 Jan-Jul 2018</v>
      </c>
      <c r="D34" s="1" t="s">
        <v>212</v>
      </c>
      <c r="E34" s="1" t="s">
        <v>219</v>
      </c>
      <c r="F34" s="1" t="s">
        <v>650</v>
      </c>
      <c r="G34" s="5" t="s">
        <v>697</v>
      </c>
    </row>
    <row r="35" spans="1:7">
      <c r="A35" s="1">
        <v>245</v>
      </c>
      <c r="B35" s="1" t="str">
        <f>"中國文學學報"</f>
        <v>中國文學學報</v>
      </c>
      <c r="C35" s="1" t="str">
        <f>"issue 8 Dec 2017"</f>
        <v>issue 8 Dec 2017</v>
      </c>
      <c r="D35" s="1" t="s">
        <v>243</v>
      </c>
      <c r="E35" s="1" t="s">
        <v>215</v>
      </c>
      <c r="F35" s="1" t="s">
        <v>649</v>
      </c>
      <c r="G35" s="5" t="s">
        <v>36</v>
      </c>
    </row>
    <row r="36" spans="1:7" ht="31.5">
      <c r="A36" s="1">
        <v>246</v>
      </c>
      <c r="B36" s="1" t="str">
        <f>"中國招商引資"&amp;CHAR(10)&amp;"CHINA TRADE AND INVESTMENT"</f>
        <v>中國招商引資
CHINA TRADE AND INVESTMENT</v>
      </c>
      <c r="C36" s="1" t="str">
        <f>"2018 no. 1-2"</f>
        <v>2018 no. 1-2</v>
      </c>
      <c r="D36" s="1" t="s">
        <v>244</v>
      </c>
      <c r="E36" s="1" t="s">
        <v>207</v>
      </c>
      <c r="F36" s="1" t="s">
        <v>649</v>
      </c>
      <c r="G36" s="5" t="s">
        <v>46</v>
      </c>
    </row>
    <row r="37" spans="1:7" ht="31.5">
      <c r="A37" s="1">
        <v>247</v>
      </c>
      <c r="B37" s="1" t="str">
        <f>"中國旅遊"&amp;CHAR(10)&amp;"CHINA TOURISM"</f>
        <v>中國旅遊
CHINA TOURISM</v>
      </c>
      <c r="C37" s="1" t="str">
        <f>"issue 451-462 Jan-Dec 2018"</f>
        <v>issue 451-462 Jan-Dec 2018</v>
      </c>
      <c r="D37" s="1" t="s">
        <v>245</v>
      </c>
      <c r="E37" s="1" t="s">
        <v>209</v>
      </c>
      <c r="F37" s="1" t="s">
        <v>649</v>
      </c>
      <c r="G37" s="5" t="s">
        <v>100</v>
      </c>
    </row>
    <row r="38" spans="1:7" ht="31.5">
      <c r="A38" s="1">
        <v>248</v>
      </c>
      <c r="B38" s="1" t="str">
        <f>"中國紡織及成衣"&amp;CHAR(10)&amp;"CHINA TEXTILE &amp; APPAREL"</f>
        <v>中國紡織及成衣
CHINA TEXTILE &amp; APPAREL</v>
      </c>
      <c r="C38" s="1" t="str">
        <f>"vol. 35 no. 2 Oct 2017;"&amp;CHAR(10)&amp;"vol. 36 no. 1-2 Apr-Oct 2018"</f>
        <v>vol. 35 no. 2 Oct 2017;
vol. 36 no. 1-2 Apr-Oct 2018</v>
      </c>
      <c r="D38" s="1" t="s">
        <v>246</v>
      </c>
      <c r="E38" s="1" t="s">
        <v>225</v>
      </c>
      <c r="F38" s="1" t="s">
        <v>649</v>
      </c>
      <c r="G38" s="5" t="s">
        <v>247</v>
      </c>
    </row>
    <row r="39" spans="1:7" ht="31.5">
      <c r="A39" s="1">
        <v>249</v>
      </c>
      <c r="B39" s="1" t="str">
        <f>"中國勞權季刊"</f>
        <v>中國勞權季刊</v>
      </c>
      <c r="C39" s="1" t="str">
        <f>"issue 16 Sep 2017;"&amp;CHAR(10)&amp;"issue 17-18 Jan-Apr 2018"</f>
        <v>issue 16 Sep 2017;
issue 17-18 Jan-Apr 2018</v>
      </c>
      <c r="D39" s="1" t="s">
        <v>236</v>
      </c>
      <c r="E39" s="1" t="s">
        <v>228</v>
      </c>
      <c r="F39" s="1" t="s">
        <v>649</v>
      </c>
      <c r="G39" s="5" t="s">
        <v>217</v>
      </c>
    </row>
    <row r="40" spans="1:7" ht="31.5">
      <c r="A40" s="1">
        <v>250</v>
      </c>
      <c r="B40" s="1" t="str">
        <f>"中國評論"&amp;CHAR(10)&amp;"CHINA REVIEW"</f>
        <v>中國評論
CHINA REVIEW</v>
      </c>
      <c r="C40" s="1" t="str">
        <f>"no. 241-252 Jan-Dec 2018"</f>
        <v>no. 241-252 Jan-Dec 2018</v>
      </c>
      <c r="D40" s="1" t="s">
        <v>248</v>
      </c>
      <c r="E40" s="1" t="s">
        <v>209</v>
      </c>
      <c r="F40" s="1" t="s">
        <v>649</v>
      </c>
      <c r="G40" s="5" t="s">
        <v>68</v>
      </c>
    </row>
    <row r="41" spans="1:7" ht="31.5">
      <c r="A41" s="1">
        <v>251</v>
      </c>
      <c r="B41" s="1" t="str">
        <f>"中國塑料橡膠"&amp;CHAR(10)&amp;"CHINA PLASTIC &amp; RUBBER JOURNAL"</f>
        <v>中國塑料橡膠
CHINA PLASTIC &amp; RUBBER JOURNAL</v>
      </c>
      <c r="C41" s="1" t="str">
        <f>"vol. 36 no. 6 Dec/Jan 2017/2018;"&amp;CHAR(10)&amp;"vol. 37 no. 1-5 Feb/Mar-Oct/Nov 2018"</f>
        <v>vol. 36 no. 6 Dec/Jan 2017/2018;
vol. 37 no. 1-5 Feb/Mar-Oct/Nov 2018</v>
      </c>
      <c r="D41" s="1" t="s">
        <v>246</v>
      </c>
      <c r="E41" s="1" t="s">
        <v>207</v>
      </c>
      <c r="F41" s="1" t="s">
        <v>649</v>
      </c>
      <c r="G41" s="5" t="s">
        <v>247</v>
      </c>
    </row>
    <row r="42" spans="1:7" ht="47.25">
      <c r="A42" s="1">
        <v>252</v>
      </c>
      <c r="B42" s="1" t="str">
        <f>"中國僑商"&amp;CHAR(10)&amp;"CHINA OVERSEAS CHINESE ENTREPRENEURS"</f>
        <v>中國僑商
CHINA OVERSEAS CHINESE ENTREPRENEURS</v>
      </c>
      <c r="C42" s="1" t="str">
        <f>"no. 28 Dec 2017;"&amp;CHAR(10)&amp;"no. 29-33 Feb-Oct 2018"</f>
        <v>no. 28 Dec 2017;
no. 29-33 Feb-Oct 2018</v>
      </c>
      <c r="D42" s="1" t="s">
        <v>249</v>
      </c>
      <c r="E42" s="1" t="s">
        <v>207</v>
      </c>
      <c r="F42" s="1" t="s">
        <v>649</v>
      </c>
      <c r="G42" s="5" t="s">
        <v>38</v>
      </c>
    </row>
    <row r="43" spans="1:7" ht="47.25">
      <c r="A43" s="1">
        <v>253</v>
      </c>
      <c r="B43" s="1" t="str">
        <f>"中國語文通訊"&amp;CHAR(10)&amp;"CURRENT RESEARCH IN CHINESE LINGUISTICS"</f>
        <v>中國語文通訊
CURRENT RESEARCH IN CHINESE LINGUISTICS</v>
      </c>
      <c r="C43" s="1" t="str">
        <f>"vol. 96 no. 2 Jul 2017;"&amp;CHAR(10)&amp;"vol. 97 no. 1-2 Jan-Jul 2018"</f>
        <v>vol. 96 no. 2 Jul 2017;
vol. 97 no. 1-2 Jan-Jul 2018</v>
      </c>
      <c r="D43" s="1" t="s">
        <v>250</v>
      </c>
      <c r="E43" s="1" t="s">
        <v>219</v>
      </c>
      <c r="F43" s="1" t="s">
        <v>649</v>
      </c>
      <c r="G43" s="5" t="s">
        <v>698</v>
      </c>
    </row>
    <row r="44" spans="1:7" ht="31.5">
      <c r="A44" s="1">
        <v>254</v>
      </c>
      <c r="B44" s="1" t="str">
        <f>"中國融資"&amp;CHAR(10)&amp;"CHINA FINANCIAL MARKET"</f>
        <v>中國融資
CHINA FINANCIAL MARKET</v>
      </c>
      <c r="C44" s="1" t="str">
        <f>"no. 49-50 Oct-Dec 2017;"&amp;CHAR(10)&amp;"no. 51-58 Jan-Nov 2018"</f>
        <v>no. 49-50 Oct-Dec 2017;
no. 51-58 Jan-Nov 2018</v>
      </c>
      <c r="D44" s="1" t="s">
        <v>251</v>
      </c>
      <c r="E44" s="1" t="s">
        <v>209</v>
      </c>
      <c r="F44" s="1" t="s">
        <v>649</v>
      </c>
      <c r="G44" s="5" t="s">
        <v>696</v>
      </c>
    </row>
    <row r="45" spans="1:7" ht="78.75">
      <c r="A45" s="1">
        <v>255</v>
      </c>
      <c r="B45" s="1" t="str">
        <f>"中國鐘錶配套快遞"&amp;CHAR(10)&amp;"STYLE WATCH EXPRESS"</f>
        <v>中國鐘錶配套快遞
STYLE WATCH EXPRESS</v>
      </c>
      <c r="C45" s="1" t="str">
        <f>"Feb-Dec 2015;"&amp;CHAR(10)&amp;"Oct 2016;"&amp;CHAR(10)&amp;"Dec/Jan 2016/2017;"&amp;CHAR(10)&amp;"Feb-Dec 2017;"&amp;CHAR(10)&amp;"Feb-Aug 2018"</f>
        <v>Feb-Dec 2015;
Oct 2016;
Dec/Jan 2016/2017;
Feb-Dec 2017;
Feb-Aug 2018</v>
      </c>
      <c r="D45" s="1" t="s">
        <v>95</v>
      </c>
      <c r="E45" s="1" t="s">
        <v>207</v>
      </c>
      <c r="F45" s="1" t="s">
        <v>649</v>
      </c>
      <c r="G45" s="5" t="s">
        <v>252</v>
      </c>
    </row>
    <row r="46" spans="1:7" ht="47.25">
      <c r="A46" s="1">
        <v>256</v>
      </c>
      <c r="B46" s="1" t="str">
        <f>"中華全科醫學雜誌"&amp;CHAR(10)&amp;"CHINESE JOURNAL OF GENERAL MEDICINE"</f>
        <v>中華全科醫學雜誌
CHINESE JOURNAL OF GENERAL MEDICINE</v>
      </c>
      <c r="C46" s="1" t="str">
        <f>"vol. 1 no. 1 Aug 2018"</f>
        <v>vol. 1 no. 1 Aug 2018</v>
      </c>
      <c r="D46" s="1" t="s">
        <v>253</v>
      </c>
      <c r="E46" s="1" t="s">
        <v>231</v>
      </c>
      <c r="F46" s="1" t="s">
        <v>649</v>
      </c>
      <c r="G46" s="5" t="s">
        <v>38</v>
      </c>
    </row>
    <row r="47" spans="1:7" ht="31.5">
      <c r="A47" s="1">
        <v>257</v>
      </c>
      <c r="B47" s="1" t="str">
        <f>"中華美食藥膳"&amp;CHAR(10)&amp;"CHINESE HERBAL COOKING"</f>
        <v>中華美食藥膳
CHINESE HERBAL COOKING</v>
      </c>
      <c r="C47" s="1" t="str">
        <f>"no. 54-56 Jun-Dec 2017"</f>
        <v>no. 54-56 Jun-Dec 2017</v>
      </c>
      <c r="D47" s="1" t="s">
        <v>254</v>
      </c>
      <c r="E47" s="8" t="s">
        <v>231</v>
      </c>
      <c r="F47" s="1" t="s">
        <v>649</v>
      </c>
      <c r="G47" s="5" t="s">
        <v>66</v>
      </c>
    </row>
    <row r="48" spans="1:7" ht="47.25">
      <c r="A48" s="1">
        <v>258</v>
      </c>
      <c r="B48" s="1" t="str">
        <f>"中華實驗醫學雜誌"&amp;CHAR(10)&amp;"CHINESE JOURNAL OF EXPERIMENTAL MEDICINE"</f>
        <v>中華實驗醫學雜誌
CHINESE JOURNAL OF EXPERIMENTAL MEDICINE</v>
      </c>
      <c r="C48" s="1" t="str">
        <f>"vol. 1 no. 1 Aug 2018"</f>
        <v>vol. 1 no. 1 Aug 2018</v>
      </c>
      <c r="D48" s="1" t="s">
        <v>255</v>
      </c>
      <c r="E48" s="1" t="s">
        <v>231</v>
      </c>
      <c r="F48" s="1" t="s">
        <v>649</v>
      </c>
      <c r="G48" s="5" t="s">
        <v>38</v>
      </c>
    </row>
    <row r="49" spans="1:7" ht="31.5">
      <c r="A49" s="1">
        <v>259</v>
      </c>
      <c r="B49" s="1" t="str">
        <f>"中華臨床指南雜誌"&amp;CHAR(10)&amp;"CHINESE JOURNAL OF CLINICAL GUIDE"</f>
        <v>中華臨床指南雜誌
CHINESE JOURNAL OF CLINICAL GUIDE</v>
      </c>
      <c r="C49" s="1" t="str">
        <f>"vol. 1 no. 1 Aug 2018"</f>
        <v>vol. 1 no. 1 Aug 2018</v>
      </c>
      <c r="D49" s="1" t="s">
        <v>256</v>
      </c>
      <c r="E49" s="1" t="s">
        <v>231</v>
      </c>
      <c r="F49" s="1" t="s">
        <v>649</v>
      </c>
      <c r="G49" s="5" t="s">
        <v>38</v>
      </c>
    </row>
    <row r="50" spans="1:7" ht="47.25">
      <c r="A50" s="1">
        <v>260</v>
      </c>
      <c r="B50" s="1" t="str">
        <f>"中華臨床實用雜誌"&amp;CHAR(10)&amp;"CHINESE JOURNAL OF CLINICAL PRACTICE"</f>
        <v>中華臨床實用雜誌
CHINESE JOURNAL OF CLINICAL PRACTICE</v>
      </c>
      <c r="C50" s="1" t="str">
        <f>"vol. 1 no. 1 Aug 2018"</f>
        <v>vol. 1 no. 1 Aug 2018</v>
      </c>
      <c r="D50" s="1" t="s">
        <v>257</v>
      </c>
      <c r="E50" s="1" t="s">
        <v>231</v>
      </c>
      <c r="F50" s="1" t="s">
        <v>649</v>
      </c>
      <c r="G50" s="5" t="s">
        <v>38</v>
      </c>
    </row>
    <row r="51" spans="1:7" ht="47.25">
      <c r="A51" s="1">
        <v>261</v>
      </c>
      <c r="B51" s="1" t="str">
        <f>"中華醫學前沿雜誌"&amp;CHAR(10)&amp;"CHINESE JOURNAL OF ADVANCE MEDICINE"</f>
        <v>中華醫學前沿雜誌
CHINESE JOURNAL OF ADVANCE MEDICINE</v>
      </c>
      <c r="C51" s="1" t="str">
        <f>"vol. 1 no. 1 Aug 2018"</f>
        <v>vol. 1 no. 1 Aug 2018</v>
      </c>
      <c r="D51" s="1" t="s">
        <v>258</v>
      </c>
      <c r="E51" s="1" t="s">
        <v>231</v>
      </c>
      <c r="F51" s="1" t="s">
        <v>649</v>
      </c>
      <c r="G51" s="5" t="s">
        <v>38</v>
      </c>
    </row>
    <row r="52" spans="1:7" ht="31.5">
      <c r="A52" s="1">
        <v>262</v>
      </c>
      <c r="B52" s="1" t="str">
        <f>"中華醫學指南雜誌"&amp;CHAR(10)&amp;"CHINESE JOURNAL OF MEDICAL GUIDE"</f>
        <v>中華醫學指南雜誌
CHINESE JOURNAL OF MEDICAL GUIDE</v>
      </c>
      <c r="C52" s="1" t="str">
        <f>"vol. 1 no. 1 Aug 2018"</f>
        <v>vol. 1 no. 1 Aug 2018</v>
      </c>
      <c r="D52" s="1" t="s">
        <v>259</v>
      </c>
      <c r="E52" s="1" t="s">
        <v>231</v>
      </c>
      <c r="F52" s="1" t="s">
        <v>649</v>
      </c>
      <c r="G52" s="5" t="s">
        <v>38</v>
      </c>
    </row>
    <row r="53" spans="1:7" ht="31.5">
      <c r="A53" s="1">
        <v>263</v>
      </c>
      <c r="B53" s="1" t="str">
        <f>"中藥醫緣"&amp;CHAR(10)&amp;"HEALTH &amp; WELLNESS"</f>
        <v>中藥醫緣
HEALTH &amp; WELLNESS</v>
      </c>
      <c r="C53" s="1" t="str">
        <f>"issue 104-112 01 Jan-01 Oct 2018"</f>
        <v>issue 104-112 01 Jan-01 Oct 2018</v>
      </c>
      <c r="D53" s="1" t="s">
        <v>260</v>
      </c>
      <c r="E53" s="1" t="s">
        <v>209</v>
      </c>
      <c r="F53" s="1" t="s">
        <v>649</v>
      </c>
      <c r="G53" s="5" t="s">
        <v>699</v>
      </c>
    </row>
    <row r="54" spans="1:7" ht="31.5">
      <c r="A54" s="1">
        <v>264</v>
      </c>
      <c r="B54" s="1" t="str">
        <f>"互愛通訊"</f>
        <v>互愛通訊</v>
      </c>
      <c r="C54" s="1" t="str">
        <f>"no. 471 Dec 2017;"&amp;CHAR(10)&amp;"no. 472-483 Jan-Dec 2018"</f>
        <v>no. 471 Dec 2017;
no. 472-483 Jan-Dec 2018</v>
      </c>
      <c r="D54" s="1" t="s">
        <v>261</v>
      </c>
      <c r="E54" s="1" t="s">
        <v>209</v>
      </c>
      <c r="F54" s="1" t="s">
        <v>649</v>
      </c>
      <c r="G54" s="5" t="s">
        <v>217</v>
      </c>
    </row>
    <row r="55" spans="1:7" ht="31.5">
      <c r="A55" s="1">
        <v>265</v>
      </c>
      <c r="B55" s="1" t="str">
        <f>"今日九巴"&amp;CHAR(10)&amp;"KMB TODAY"</f>
        <v>今日九巴
KMB TODAY</v>
      </c>
      <c r="C55" s="1" t="str">
        <f>"no. 265 Nov/Dec 2017;"&amp;CHAR(10)&amp;"no. 266-270 Jan/Feb-Sep/Oct 2018"</f>
        <v>no. 265 Nov/Dec 2017;
no. 266-270 Jan/Feb-Sep/Oct 2018</v>
      </c>
      <c r="D55" s="1" t="s">
        <v>262</v>
      </c>
      <c r="E55" s="1" t="s">
        <v>207</v>
      </c>
      <c r="F55" s="1" t="s">
        <v>649</v>
      </c>
      <c r="G55" s="5" t="s">
        <v>217</v>
      </c>
    </row>
    <row r="56" spans="1:7" ht="31.5">
      <c r="A56" s="1">
        <v>266</v>
      </c>
      <c r="B56" s="1" t="str">
        <f>"今日文藝報"&amp;CHAR(10)&amp;"LITERATURE AND ARTS TODAY"</f>
        <v>今日文藝報
LITERATURE AND ARTS TODAY</v>
      </c>
      <c r="C56" s="1" t="str">
        <f>"no. 122-123 15 Nov-15 Dec 2017;"&amp;CHAR(10)&amp;"no. 124-133 15 Jan-15 Oct 2018"</f>
        <v>no. 122-123 15 Nov-15 Dec 2017;
no. 124-133 15 Jan-15 Oct 2018</v>
      </c>
      <c r="D56" s="1" t="s">
        <v>263</v>
      </c>
      <c r="E56" s="1" t="s">
        <v>225</v>
      </c>
      <c r="F56" s="1" t="s">
        <v>649</v>
      </c>
      <c r="G56" s="5" t="s">
        <v>264</v>
      </c>
    </row>
    <row r="57" spans="1:7" ht="31.5">
      <c r="A57" s="1">
        <v>267</v>
      </c>
      <c r="B57" s="1" t="str">
        <f>"今日保良"&amp;CHAR(10)&amp;"PO LEUNG KUK TODAY"</f>
        <v>今日保良
PO LEUNG KUK TODAY</v>
      </c>
      <c r="C57" s="1" t="str">
        <f>"2017 no. 3-4 Dec 2017-Mar 2018;"&amp;CHAR(10)&amp;"2018 no. 1-2 Jun-Sep 2018"</f>
        <v>2017 no. 3-4 Dec 2017-Mar 2018;
2018 no. 1-2 Jun-Sep 2018</v>
      </c>
      <c r="D57" s="1" t="s">
        <v>265</v>
      </c>
      <c r="E57" s="1" t="s">
        <v>231</v>
      </c>
      <c r="F57" s="1" t="s">
        <v>649</v>
      </c>
      <c r="G57" s="5" t="s">
        <v>217</v>
      </c>
    </row>
    <row r="58" spans="1:7" ht="31.5">
      <c r="A58" s="1">
        <v>268</v>
      </c>
      <c r="B58" s="1" t="str">
        <f>"今日家居"&amp;CHAR(10)&amp;"TODAY'S LIVING"</f>
        <v>今日家居
TODAY'S LIVING</v>
      </c>
      <c r="C58" s="1" t="str">
        <f>"no. 365 Dec 2017;"&amp;CHAR(10)&amp;"no. 366-376 Jan-Nov 2018"</f>
        <v>no. 365 Dec 2017;
no. 366-376 Jan-Nov 2018</v>
      </c>
      <c r="D58" s="1" t="s">
        <v>266</v>
      </c>
      <c r="E58" s="1" t="s">
        <v>209</v>
      </c>
      <c r="F58" s="1" t="s">
        <v>649</v>
      </c>
      <c r="G58" s="5" t="s">
        <v>100</v>
      </c>
    </row>
    <row r="59" spans="1:7" ht="31.5">
      <c r="A59" s="1">
        <v>269</v>
      </c>
      <c r="B59" s="1" t="str">
        <f>"今日校園"&amp;CHAR(10)&amp;"E-CAMPUS TODAY"</f>
        <v>今日校園
E-CAMPUS TODAY</v>
      </c>
      <c r="C59" s="1" t="str">
        <f>"no. 228 Dec 2017;"&amp;CHAR(10)&amp;"no. 229-240 Jan-Dec 2018"</f>
        <v>no. 228 Dec 2017;
no. 229-240 Jan-Dec 2018</v>
      </c>
      <c r="D59" s="1" t="s">
        <v>267</v>
      </c>
      <c r="E59" s="1" t="s">
        <v>209</v>
      </c>
      <c r="F59" s="1" t="s">
        <v>649</v>
      </c>
      <c r="G59" s="5" t="s">
        <v>38</v>
      </c>
    </row>
    <row r="60" spans="1:7" ht="63">
      <c r="A60" s="1">
        <v>270</v>
      </c>
      <c r="B60" s="1" t="str">
        <f>"今日華人"&amp;CHAR(10)&amp;"CHINESE TODAY"</f>
        <v>今日華人
CHINESE TODAY</v>
      </c>
      <c r="C60" s="1" t="str">
        <f>"2018 no. 1-10;"&amp;CHAR(10)&amp;"2018 no. 11-12;"&amp;CHAR(10)&amp;"2018 no. 13;"&amp;CHAR(10)&amp;"2019 no. 1-2"</f>
        <v>2018 no. 1-10;
2018 no. 11-12;
2018 no. 13;
2019 no. 1-2</v>
      </c>
      <c r="D60" s="1" t="s">
        <v>268</v>
      </c>
      <c r="E60" s="1" t="s">
        <v>209</v>
      </c>
      <c r="F60" s="1" t="s">
        <v>649</v>
      </c>
      <c r="G60" s="5" t="s">
        <v>7</v>
      </c>
    </row>
    <row r="61" spans="1:7" ht="31.5">
      <c r="A61" s="1">
        <v>271</v>
      </c>
      <c r="B61" s="1" t="str">
        <f>"今日華人教會"&amp;CHAR(10)&amp;"CHINESE CHURCHES TODAY"</f>
        <v>今日華人教會
CHINESE CHURCHES TODAY</v>
      </c>
      <c r="C61" s="1" t="str">
        <f>"no. 322 Dec 2017;"&amp;CHAR(10)&amp;"no. 323-327 Feb-Oct 2018"</f>
        <v>no. 322 Dec 2017;
no. 323-327 Feb-Oct 2018</v>
      </c>
      <c r="D61" s="1" t="s">
        <v>269</v>
      </c>
      <c r="E61" s="1" t="s">
        <v>207</v>
      </c>
      <c r="F61" s="1" t="s">
        <v>649</v>
      </c>
      <c r="G61" s="5" t="s">
        <v>217</v>
      </c>
    </row>
    <row r="62" spans="1:7" ht="31.5">
      <c r="A62" s="1">
        <v>272</v>
      </c>
      <c r="B62" s="1" t="str">
        <f>"仁聞報"&amp;CHAR(10)&amp;"OUR VOICE"</f>
        <v>仁聞報
OUR VOICE</v>
      </c>
      <c r="C62" s="1" t="str">
        <f>"no. 8-13 Feb-Nov 2018;"&amp;CHAR(10)&amp;"第十八年 二○一八年畢業號"</f>
        <v>no. 8-13 Feb-Nov 2018;
第十八年 二○一八年畢業號</v>
      </c>
      <c r="D62" s="1" t="s">
        <v>270</v>
      </c>
      <c r="E62" s="1" t="s">
        <v>235</v>
      </c>
      <c r="F62" s="1" t="s">
        <v>649</v>
      </c>
      <c r="G62" s="5" t="s">
        <v>217</v>
      </c>
    </row>
    <row r="63" spans="1:7" ht="31.5">
      <c r="A63" s="1">
        <v>273</v>
      </c>
      <c r="B63" s="1" t="str">
        <f>"公教報"&amp;CHAR(10)&amp;"KUNG KAO PO"</f>
        <v>公教報
KUNG KAO PO</v>
      </c>
      <c r="C63" s="1" t="str">
        <f>"no. 3854 31 Dec 2017;"&amp;CHAR(10)&amp;"no. 3855-3906 07 Jan-30 Dec 2018"</f>
        <v>no. 3854 31 Dec 2017;
no. 3855-3906 07 Jan-30 Dec 2018</v>
      </c>
      <c r="D63" s="1" t="s">
        <v>271</v>
      </c>
      <c r="E63" s="1" t="s">
        <v>205</v>
      </c>
      <c r="F63" s="1" t="s">
        <v>649</v>
      </c>
      <c r="G63" s="5" t="s">
        <v>700</v>
      </c>
    </row>
    <row r="64" spans="1:7" ht="47.25">
      <c r="A64" s="1">
        <v>274</v>
      </c>
      <c r="B64" s="1" t="str">
        <f>"天主教思想與文化"&amp;CHAR(10)&amp;"JOURNAL OF CATHOLIC THOUGHT AND CULTURE"</f>
        <v>天主教思想與文化
JOURNAL OF CATHOLIC THOUGHT AND CULTURE</v>
      </c>
      <c r="C64" s="1" t="str">
        <f>"2018 no. 7"</f>
        <v>2018 no. 7</v>
      </c>
      <c r="D64" s="1" t="s">
        <v>272</v>
      </c>
      <c r="E64" s="1" t="s">
        <v>215</v>
      </c>
      <c r="F64" s="1" t="s">
        <v>649</v>
      </c>
      <c r="G64" s="5" t="s">
        <v>701</v>
      </c>
    </row>
    <row r="65" spans="1:7" ht="31.5">
      <c r="A65" s="1">
        <v>275</v>
      </c>
      <c r="B65" s="1" t="str">
        <f>"天使心"&amp;CHAR(10)&amp;"ANGEL'S HEART MONTHLY"</f>
        <v>天使心
ANGEL'S HEART MONTHLY</v>
      </c>
      <c r="C65" s="1" t="str">
        <f>"vol. 140-151 Jan-Dec 2018;"&amp;CHAR(10)&amp;"vol. 152 Jan 2019"</f>
        <v>vol. 140-151 Jan-Dec 2018;
vol. 152 Jan 2019</v>
      </c>
      <c r="D65" s="1" t="s">
        <v>273</v>
      </c>
      <c r="E65" s="1" t="s">
        <v>209</v>
      </c>
      <c r="F65" s="1" t="s">
        <v>649</v>
      </c>
      <c r="G65" s="5" t="s">
        <v>103</v>
      </c>
    </row>
    <row r="66" spans="1:7" ht="31.5">
      <c r="A66" s="1">
        <v>276</v>
      </c>
      <c r="B66" s="1" t="str">
        <f>"天皇馬經"&amp;CHAR(10)&amp;"TIN WONG RACE TIPS"</f>
        <v>天皇馬經
TIN WONG RACE TIPS</v>
      </c>
      <c r="C66" s="1" t="str">
        <f>"no. 2857-2861 14 Dec-28 Dec 2017;"&amp;CHAR(10)&amp;"no. 2862-2929 04 Jan-22 Oct 2018"</f>
        <v>no. 2857-2861 14 Dec-28 Dec 2017;
no. 2862-2929 04 Jan-22 Oct 2018</v>
      </c>
      <c r="D66" s="1" t="s">
        <v>274</v>
      </c>
      <c r="E66" s="1" t="s">
        <v>316</v>
      </c>
      <c r="F66" s="1" t="s">
        <v>649</v>
      </c>
      <c r="G66" s="5" t="s">
        <v>702</v>
      </c>
    </row>
    <row r="67" spans="1:7" ht="31.5">
      <c r="A67" s="1">
        <v>277</v>
      </c>
      <c r="B67" s="1" t="str">
        <f>"少年警訊月刊"&amp;CHAR(10)&amp;"JUNIOR POLICE CALL NEWSLETTER"</f>
        <v>少年警訊月刊
JUNIOR POLICE CALL NEWSLETTER</v>
      </c>
      <c r="C67" s="1" t="str">
        <f>"no. 463 Dec 2017;"&amp;CHAR(10)&amp;"no. 464-472 Jan-Oct 2018"</f>
        <v>no. 463 Dec 2017;
no. 464-472 Jan-Oct 2018</v>
      </c>
      <c r="D67" s="1" t="s">
        <v>275</v>
      </c>
      <c r="E67" s="1" t="s">
        <v>209</v>
      </c>
      <c r="F67" s="1" t="s">
        <v>650</v>
      </c>
      <c r="G67" s="5" t="s">
        <v>217</v>
      </c>
    </row>
    <row r="68" spans="1:7" ht="31.5">
      <c r="A68" s="1">
        <v>278</v>
      </c>
      <c r="B68" s="1" t="str">
        <f>"心活誌"&amp;CHAR(10)&amp;"MIND &amp; LIFE"</f>
        <v>心活誌
MIND &amp; LIFE</v>
      </c>
      <c r="C68" s="1" t="str">
        <f>"issue 39-50 Jan-Dec 2018"</f>
        <v>issue 39-50 Jan-Dec 2018</v>
      </c>
      <c r="D68" s="1" t="s">
        <v>276</v>
      </c>
      <c r="E68" s="1" t="s">
        <v>209</v>
      </c>
      <c r="F68" s="1" t="s">
        <v>649</v>
      </c>
      <c r="G68" s="5" t="s">
        <v>217</v>
      </c>
    </row>
    <row r="69" spans="1:7" ht="173.25">
      <c r="A69" s="1">
        <v>279</v>
      </c>
      <c r="B69" s="1" t="str">
        <f>"文化大觀"</f>
        <v>文化大觀</v>
      </c>
      <c r="C69" s="1" t="str">
        <f>"no. 3 26 Nov 2009;"&amp;CHAR(10)&amp;"no. 4-5 10 Jun-21 Sep 2010;"&amp;CHAR(10)&amp;"no. 6 28 Oct 2011;"&amp;CHAR(10)&amp;"no. 7 28 Nov 2013;"&amp;CHAR(10)&amp;"no. 8 13 Dec 2014;"&amp;CHAR(10)&amp;"no. 9 01 May 2016;"&amp;CHAR(10)&amp;"no. 10-11 Aug-Oct 2016;"&amp;CHAR(10)&amp;"no. 12-14 Jan-Jul 2017;"&amp;CHAR(10)&amp;"no. 15 15 Aug 2017;"&amp;CHAR(10)&amp;"no. 16 Oct 2017;"&amp;CHAR(10)&amp;"no. 17-20 Jan-Oct 2018"</f>
        <v>no. 3 26 Nov 2009;
no. 4-5 10 Jun-21 Sep 2010;
no. 6 28 Oct 2011;
no. 7 28 Nov 2013;
no. 8 13 Dec 2014;
no. 9 01 May 2016;
no. 10-11 Aug-Oct 2016;
no. 12-14 Jan-Jul 2017;
no. 15 15 Aug 2017;
no. 16 Oct 2017;
no. 17-20 Jan-Oct 2018</v>
      </c>
      <c r="D69" s="1" t="s">
        <v>277</v>
      </c>
      <c r="E69" s="1" t="s">
        <v>225</v>
      </c>
      <c r="F69" s="1" t="s">
        <v>649</v>
      </c>
      <c r="G69" s="5" t="s">
        <v>278</v>
      </c>
    </row>
    <row r="70" spans="1:7" ht="31.5">
      <c r="A70" s="1">
        <v>280</v>
      </c>
      <c r="B70" s="1" t="str">
        <f>"文綜"&amp;CHAR(10)&amp;"LITERATURE IN CHINESE"</f>
        <v>文綜
LITERATURE IN CHINESE</v>
      </c>
      <c r="C70" s="1" t="str">
        <f>"no. 42 Dec 2017;"&amp;CHAR(10)&amp;"no. 43-44 Mar-Jun 2018"</f>
        <v>no. 42 Dec 2017;
no. 43-44 Mar-Jun 2018</v>
      </c>
      <c r="D70" s="1" t="s">
        <v>279</v>
      </c>
      <c r="E70" s="1" t="s">
        <v>231</v>
      </c>
      <c r="F70" s="1" t="s">
        <v>649</v>
      </c>
      <c r="G70" s="5" t="s">
        <v>100</v>
      </c>
    </row>
    <row r="71" spans="1:7" ht="31.5">
      <c r="A71" s="1">
        <v>281</v>
      </c>
      <c r="B71" s="1" t="str">
        <f>"文學評論"&amp;CHAR(10)&amp;"HONG KONG LITERATURE STUDY"</f>
        <v>文學評論
HONG KONG LITERATURE STUDY</v>
      </c>
      <c r="C71" s="1" t="str">
        <f>"no. 54-57 Mar-Dec 2018"</f>
        <v>no. 54-57 Mar-Dec 2018</v>
      </c>
      <c r="D71" s="1" t="s">
        <v>280</v>
      </c>
      <c r="E71" s="1" t="s">
        <v>231</v>
      </c>
      <c r="F71" s="1" t="s">
        <v>649</v>
      </c>
      <c r="G71" s="5" t="s">
        <v>66</v>
      </c>
    </row>
    <row r="72" spans="1:7" ht="47.25">
      <c r="A72" s="1">
        <v>282</v>
      </c>
      <c r="B72" s="1" t="str">
        <f>"文學論衡"&amp;CHAR(10)&amp;"JOURNAL OF CHINESE LITERARY STUDIES"</f>
        <v>文學論衡
JOURNAL OF CHINESE LITERARY STUDIES</v>
      </c>
      <c r="C72" s="1" t="str">
        <f>"no. 31 Dec 2017;"&amp;CHAR(10)&amp;"no. 32 Jun 2018"</f>
        <v>no. 31 Dec 2017;
no. 32 Jun 2018</v>
      </c>
      <c r="D72" s="1" t="s">
        <v>281</v>
      </c>
      <c r="E72" s="1" t="s">
        <v>219</v>
      </c>
      <c r="F72" s="1" t="s">
        <v>649</v>
      </c>
      <c r="G72" s="5" t="s">
        <v>7</v>
      </c>
    </row>
    <row r="73" spans="1:7" ht="63">
      <c r="A73" s="1">
        <v>283</v>
      </c>
      <c r="B73" s="1" t="str">
        <f>"文職及專業服務業安全健康通訊"&amp;CHAR(10)&amp;"SEDENTARY AND PROFESSIONAL SERVICES SAFETY AND HEALTH BULLETIN"</f>
        <v>文職及專業服務業安全健康通訊
SEDENTARY AND PROFESSIONAL SERVICES SAFETY AND HEALTH BULLETIN</v>
      </c>
      <c r="C73" s="1" t="str">
        <f>"issue 49 Feb 2018"</f>
        <v>issue 49 Feb 2018</v>
      </c>
      <c r="D73" s="1" t="s">
        <v>282</v>
      </c>
      <c r="E73" s="1" t="s">
        <v>225</v>
      </c>
      <c r="F73" s="1" t="s">
        <v>650</v>
      </c>
      <c r="G73" s="5" t="s">
        <v>217</v>
      </c>
    </row>
    <row r="74" spans="1:7">
      <c r="A74" s="1">
        <v>284</v>
      </c>
      <c r="B74" s="1" t="str">
        <f>"木棉樹兒童文學"</f>
        <v>木棉樹兒童文學</v>
      </c>
      <c r="C74" s="1" t="str">
        <f>"no. 194-197 20 Sep-20 Dec 2018"</f>
        <v>no. 194-197 20 Sep-20 Dec 2018</v>
      </c>
      <c r="D74" s="1" t="s">
        <v>283</v>
      </c>
      <c r="E74" s="1" t="s">
        <v>284</v>
      </c>
      <c r="F74" s="1" t="s">
        <v>649</v>
      </c>
      <c r="G74" s="5" t="s">
        <v>703</v>
      </c>
    </row>
    <row r="75" spans="1:7" ht="47.25">
      <c r="A75" s="1">
        <v>285</v>
      </c>
      <c r="B75" s="1" t="str">
        <f>"火武耀揚"</f>
        <v>火武耀揚</v>
      </c>
      <c r="C75" s="1" t="str">
        <f>"vol. 938-949 11 Oct-27 Dec 2017;"&amp;CHAR(10)&amp;"vol. 950-955 03 Jan-07 Feb 2018;"&amp;CHAR(10)&amp;"vol. 956/957-992 12 Feb-24 Oct 2018"</f>
        <v>vol. 938-949 11 Oct-27 Dec 2017;
vol. 950-955 03 Jan-07 Feb 2018;
vol. 956/957-992 12 Feb-24 Oct 2018</v>
      </c>
      <c r="D75" s="1" t="s">
        <v>285</v>
      </c>
      <c r="E75" s="1" t="s">
        <v>205</v>
      </c>
      <c r="F75" s="1" t="s">
        <v>649</v>
      </c>
      <c r="G75" s="5" t="s">
        <v>44</v>
      </c>
    </row>
    <row r="76" spans="1:7" ht="47.25">
      <c r="A76" s="1">
        <v>286</v>
      </c>
      <c r="B76" s="1" t="str">
        <f>"火麒麟"&amp;CHAR(10)&amp;"THE SENSUAL UNICORN MAGAZINE"</f>
        <v>火麒麟
THE SENSUAL UNICORN MAGAZINE</v>
      </c>
      <c r="C76" s="1" t="str">
        <f>"no. 891-894 03 Nov-18 Dec 2017;"&amp;CHAR(10)&amp;"no. 895-912 03 Jan-18 Sep 2018;"&amp;CHAR(10)&amp;"no. 914-916 18 Oct-18 Nov 2018"</f>
        <v>no. 891-894 03 Nov-18 Dec 2017;
no. 895-912 03 Jan-18 Sep 2018;
no. 914-916 18 Oct-18 Nov 2018</v>
      </c>
      <c r="D76" s="1" t="s">
        <v>286</v>
      </c>
      <c r="E76" s="1" t="s">
        <v>287</v>
      </c>
      <c r="F76" s="1" t="s">
        <v>649</v>
      </c>
      <c r="G76" s="5" t="s">
        <v>38</v>
      </c>
    </row>
    <row r="77" spans="1:7" ht="31.5">
      <c r="A77" s="1">
        <v>287</v>
      </c>
      <c r="B77" s="1" t="str">
        <f>"世界張氏"&amp;CHAR(10)&amp;"THE WORLD ZHANG CLAN"</f>
        <v>世界張氏
THE WORLD ZHANG CLAN</v>
      </c>
      <c r="C77" s="1" t="str">
        <f>"no. 17 2017;"&amp;CHAR(10)&amp;"no. 18-19 2018"</f>
        <v>no. 17 2017;
no. 18-19 2018</v>
      </c>
      <c r="D77" s="1" t="s">
        <v>288</v>
      </c>
      <c r="E77" s="1" t="s">
        <v>225</v>
      </c>
      <c r="F77" s="1" t="s">
        <v>649</v>
      </c>
      <c r="G77" s="5" t="s">
        <v>217</v>
      </c>
    </row>
    <row r="78" spans="1:7" ht="47.25">
      <c r="A78" s="1">
        <v>288</v>
      </c>
      <c r="B78" s="1" t="str">
        <f>"世界華文教育"&amp;CHAR(10)&amp;"GLOBAL CHINESE LANGUAGE AND CULTURE EDUCATION"</f>
        <v>世界華文教育
GLOBAL CHINESE LANGUAGE AND CULTURE EDUCATION</v>
      </c>
      <c r="C78" s="1" t="str">
        <f>"2018 no. 1-2 (no. 40-41) Jan-Apr 2018"</f>
        <v>2018 no. 1-2 (no. 40-41) Jan-Apr 2018</v>
      </c>
      <c r="D78" s="1" t="s">
        <v>289</v>
      </c>
      <c r="E78" s="1" t="s">
        <v>231</v>
      </c>
      <c r="F78" s="1" t="s">
        <v>649</v>
      </c>
      <c r="G78" s="5" t="s">
        <v>698</v>
      </c>
    </row>
    <row r="79" spans="1:7" ht="31.5">
      <c r="A79" s="1">
        <v>289</v>
      </c>
      <c r="B79" s="1" t="str">
        <f>"世界與中國事務"&amp;CHAR(10)&amp;"WORLD AND CHINA AFFAIRS"</f>
        <v>世界與中國事務
WORLD AND CHINA AFFAIRS</v>
      </c>
      <c r="C79" s="1" t="str">
        <f>"no. 12-14 Summer-Winter 2017;"&amp;CHAR(10)&amp;"no. 15-16 Spring-Summer 2018"</f>
        <v>no. 12-14 Summer-Winter 2017;
no. 15-16 Spring-Summer 2018</v>
      </c>
      <c r="D79" s="1" t="s">
        <v>290</v>
      </c>
      <c r="E79" s="1" t="s">
        <v>231</v>
      </c>
      <c r="F79" s="1" t="s">
        <v>649</v>
      </c>
      <c r="G79" s="5" t="s">
        <v>36</v>
      </c>
    </row>
    <row r="80" spans="1:7" ht="47.25">
      <c r="A80" s="1">
        <v>290</v>
      </c>
      <c r="B80" s="1" t="str">
        <f>"世界廣播電視"&amp;CHAR(10)&amp;"INTERNATIONAL BROADCAST INFORMATION"</f>
        <v>世界廣播電視
INTERNATIONAL BROADCAST INFORMATION</v>
      </c>
      <c r="C80" s="1" t="str">
        <f>"vol. 31 no. 9-11 (no. 343-345) Oct-Dec 2017;"&amp;CHAR(10)&amp;"vol. 32 no. 1-5 (no. 346-350) Jan/Feb-Jun 2018"</f>
        <v>vol. 31 no. 9-11 (no. 343-345) Oct-Dec 2017;
vol. 32 no. 1-5 (no. 346-350) Jan/Feb-Jun 2018</v>
      </c>
      <c r="D80" s="1" t="s">
        <v>291</v>
      </c>
      <c r="E80" s="1" t="s">
        <v>209</v>
      </c>
      <c r="F80" s="1" t="s">
        <v>649</v>
      </c>
      <c r="G80" s="5" t="s">
        <v>100</v>
      </c>
    </row>
    <row r="81" spans="1:7" ht="63">
      <c r="A81" s="1">
        <v>291</v>
      </c>
      <c r="B81" s="1" t="str">
        <f>"世界醫療器械"&amp;CHAR(10)&amp;"INTERNATIONAL MEDICAL DEVICES"</f>
        <v>世界醫療器械
INTERNATIONAL MEDICAL DEVICES</v>
      </c>
      <c r="C81" s="1" t="str">
        <f>"vol. 23 no. 8-10 (no. 257-259) Sep-Nov/Dec 2017;"&amp;CHAR(10)&amp;"vol. 24 no. 1-3 (no. 260-262) Jan/Feb-May/Jun 2018"</f>
        <v>vol. 23 no. 8-10 (no. 257-259) Sep-Nov/Dec 2017;
vol. 24 no. 1-3 (no. 260-262) Jan/Feb-May/Jun 2018</v>
      </c>
      <c r="D81" s="1" t="s">
        <v>291</v>
      </c>
      <c r="E81" s="1" t="s">
        <v>209</v>
      </c>
      <c r="F81" s="1" t="s">
        <v>649</v>
      </c>
      <c r="G81" s="5" t="s">
        <v>100</v>
      </c>
    </row>
    <row r="82" spans="1:7">
      <c r="A82" s="1">
        <v>292</v>
      </c>
      <c r="B82" s="1" t="str">
        <f>"世情"</f>
        <v>世情</v>
      </c>
      <c r="C82" s="1" t="str">
        <f>"no. 148-151 Mar-Dec 2018"</f>
        <v>no. 148-151 Mar-Dec 2018</v>
      </c>
      <c r="D82" s="1" t="s">
        <v>292</v>
      </c>
      <c r="E82" s="1" t="s">
        <v>231</v>
      </c>
      <c r="F82" s="1" t="s">
        <v>649</v>
      </c>
      <c r="G82" s="5" t="s">
        <v>217</v>
      </c>
    </row>
    <row r="83" spans="1:7">
      <c r="A83" s="1">
        <v>293</v>
      </c>
      <c r="B83" s="1" t="str">
        <f>"世華文學家"</f>
        <v>世華文學家</v>
      </c>
      <c r="C83" s="1" t="str">
        <f>"no. 48-49 Jan-May 2018"</f>
        <v>no. 48-49 Jan-May 2018</v>
      </c>
      <c r="D83" s="1" t="s">
        <v>293</v>
      </c>
      <c r="E83" s="1" t="s">
        <v>228</v>
      </c>
      <c r="F83" s="1" t="s">
        <v>649</v>
      </c>
      <c r="G83" s="5" t="s">
        <v>217</v>
      </c>
    </row>
    <row r="84" spans="1:7" ht="31.5">
      <c r="A84" s="1">
        <v>294</v>
      </c>
      <c r="B84" s="1" t="str">
        <f>"北極光"&amp;CHAR(10)&amp;"NORTH POLE LIGHT"</f>
        <v>北極光
NORTH POLE LIGHT</v>
      </c>
      <c r="C84" s="1" t="str">
        <f>"2018 no. 1-2"</f>
        <v>2018 no. 1-2</v>
      </c>
      <c r="D84" s="1" t="s">
        <v>294</v>
      </c>
      <c r="E84" s="1" t="s">
        <v>225</v>
      </c>
      <c r="F84" s="1" t="s">
        <v>649</v>
      </c>
      <c r="G84" s="5" t="s">
        <v>217</v>
      </c>
    </row>
    <row r="85" spans="1:7" ht="31.5">
      <c r="A85" s="1">
        <v>295</v>
      </c>
      <c r="B85" s="1" t="str">
        <f>"古今中外"&amp;CHAR(10)&amp;"GU JIN ZHONG WAI"</f>
        <v>古今中外
GU JIN ZHONG WAI</v>
      </c>
      <c r="C85" s="1" t="str">
        <f>"no. 13-14 Jun-Dec 2018"</f>
        <v>no. 13-14 Jun-Dec 2018</v>
      </c>
      <c r="D85" s="1" t="s">
        <v>295</v>
      </c>
      <c r="E85" s="1" t="s">
        <v>219</v>
      </c>
      <c r="F85" s="1" t="s">
        <v>649</v>
      </c>
      <c r="G85" s="5" t="s">
        <v>83</v>
      </c>
    </row>
    <row r="86" spans="1:7" ht="47.25">
      <c r="A86" s="1">
        <v>296</v>
      </c>
      <c r="B86" s="1" t="str">
        <f>"古惑仔"</f>
        <v>古惑仔</v>
      </c>
      <c r="C86" s="1" t="str">
        <f>"issue 2090-2091 25 Dec-28 Dec 2017;"&amp;CHAR(10)&amp;"issue 2092-2104 01 Jan-12 Feb 2018;"&amp;CHAR(10)&amp;"issue 2105/2106-2191 14 Feb-13 Dec 2018"</f>
        <v>issue 2090-2091 25 Dec-28 Dec 2017;
issue 2092-2104 01 Jan-12 Feb 2018;
issue 2105/2106-2191 14 Feb-13 Dec 2018</v>
      </c>
      <c r="D86" s="1" t="s">
        <v>296</v>
      </c>
      <c r="E86" s="1" t="s">
        <v>297</v>
      </c>
      <c r="F86" s="1" t="s">
        <v>649</v>
      </c>
      <c r="G86" s="5" t="s">
        <v>699</v>
      </c>
    </row>
    <row r="87" spans="1:7" ht="31.5">
      <c r="A87" s="1">
        <v>297</v>
      </c>
      <c r="B87" s="1" t="str">
        <f>"台商"&amp;CHAR(10)&amp;"GOLDEN BRIDGE"</f>
        <v>台商
GOLDEN BRIDGE</v>
      </c>
      <c r="C87" s="1" t="str">
        <f>"no. 169-180 Jan-Dec 2018"</f>
        <v>no. 169-180 Jan-Dec 2018</v>
      </c>
      <c r="D87" s="1" t="s">
        <v>298</v>
      </c>
      <c r="E87" s="1" t="s">
        <v>209</v>
      </c>
      <c r="F87" s="1" t="s">
        <v>649</v>
      </c>
      <c r="G87" s="5" t="s">
        <v>68</v>
      </c>
    </row>
    <row r="88" spans="1:7" ht="31.5">
      <c r="A88" s="1">
        <v>298</v>
      </c>
      <c r="B88" s="1" t="str">
        <f>"孕媽咪X出產準備"&amp;CHAR(10)&amp;"PRE-MO"</f>
        <v>孕媽咪X出產準備
PRE-MO</v>
      </c>
      <c r="C88" s="1" t="str">
        <f>"issue 112-123 Jan-Dec 2018"</f>
        <v>issue 112-123 Jan-Dec 2018</v>
      </c>
      <c r="D88" s="1" t="s">
        <v>299</v>
      </c>
      <c r="E88" s="1" t="s">
        <v>209</v>
      </c>
      <c r="F88" s="1" t="s">
        <v>649</v>
      </c>
      <c r="G88" s="5" t="s">
        <v>38</v>
      </c>
    </row>
    <row r="89" spans="1:7" ht="31.5">
      <c r="A89" s="1">
        <v>299</v>
      </c>
      <c r="B89" s="1" t="str">
        <f>"孕媽媽"&amp;CHAR(10)&amp;"PREGNANCY"</f>
        <v>孕媽媽
PREGNANCY</v>
      </c>
      <c r="C89" s="1" t="str">
        <f>"no. 187-197 Jan-Nov 2018"</f>
        <v>no. 187-197 Jan-Nov 2018</v>
      </c>
      <c r="D89" s="1" t="s">
        <v>300</v>
      </c>
      <c r="E89" s="1" t="s">
        <v>209</v>
      </c>
      <c r="F89" s="1" t="s">
        <v>649</v>
      </c>
      <c r="G89" s="5" t="s">
        <v>100</v>
      </c>
    </row>
    <row r="90" spans="1:7" ht="31.5">
      <c r="A90" s="1">
        <v>300</v>
      </c>
      <c r="B90" s="1" t="str">
        <f>"生活晴報"&amp;CHAR(10)&amp;"MEGA LIFE"</f>
        <v>生活晴報
MEGA LIFE</v>
      </c>
      <c r="C90" s="1" t="str">
        <f>"no. 333-335 Jan-Mar 2018"</f>
        <v>no. 333-335 Jan-Mar 2018</v>
      </c>
      <c r="D90" s="1" t="s">
        <v>301</v>
      </c>
      <c r="E90" s="1" t="s">
        <v>209</v>
      </c>
      <c r="F90" s="1" t="s">
        <v>649</v>
      </c>
      <c r="G90" s="5" t="s">
        <v>66</v>
      </c>
    </row>
    <row r="91" spans="1:7" ht="31.5">
      <c r="A91" s="1">
        <v>301</v>
      </c>
      <c r="B91" s="1" t="str">
        <f>"生活晴報"&amp;CHAR(10)&amp;"MEGA LIFE"</f>
        <v>生活晴報
MEGA LIFE</v>
      </c>
      <c r="C91" s="1" t="str">
        <f>"no. 336-343 Apr-Nov 2018"</f>
        <v>no. 336-343 Apr-Nov 2018</v>
      </c>
      <c r="D91" s="1" t="s">
        <v>302</v>
      </c>
      <c r="E91" s="1" t="s">
        <v>209</v>
      </c>
      <c r="F91" s="1" t="s">
        <v>649</v>
      </c>
      <c r="G91" s="5" t="s">
        <v>66</v>
      </c>
    </row>
    <row r="92" spans="1:7" ht="31.5">
      <c r="A92" s="1">
        <v>302</v>
      </c>
      <c r="B92" s="1" t="str">
        <f>"生活晴報. 贈閱版"&amp;CHAR(10)&amp;"MEGA LIFE"</f>
        <v>生活晴報. 贈閱版
MEGA LIFE</v>
      </c>
      <c r="C92" s="1" t="str">
        <f>"no. 333-335 Jan-Mar 2018"</f>
        <v>no. 333-335 Jan-Mar 2018</v>
      </c>
      <c r="D92" s="1" t="s">
        <v>301</v>
      </c>
      <c r="E92" s="1" t="s">
        <v>209</v>
      </c>
      <c r="F92" s="1" t="s">
        <v>649</v>
      </c>
      <c r="G92" s="5" t="s">
        <v>217</v>
      </c>
    </row>
    <row r="93" spans="1:7" ht="31.5">
      <c r="A93" s="1">
        <v>303</v>
      </c>
      <c r="B93" s="1" t="str">
        <f>"生活晴報. 贈閱版"&amp;CHAR(10)&amp;"MEGA LIFE"</f>
        <v>生活晴報. 贈閱版
MEGA LIFE</v>
      </c>
      <c r="C93" s="1" t="str">
        <f>"no. 336-343 Apr-Nov 2018"</f>
        <v>no. 336-343 Apr-Nov 2018</v>
      </c>
      <c r="D93" s="1" t="s">
        <v>302</v>
      </c>
      <c r="E93" s="1" t="s">
        <v>209</v>
      </c>
      <c r="F93" s="1" t="s">
        <v>649</v>
      </c>
      <c r="G93" s="5" t="s">
        <v>217</v>
      </c>
    </row>
    <row r="94" spans="1:7" ht="63">
      <c r="A94" s="1">
        <v>304</v>
      </c>
      <c r="B94" s="1" t="str">
        <f>"田野與文獻 : 華南研究資料中心通訊 = FIELDWORK AND DOCUMENTS : SOUTH CHINA RESEARCH RESOURCE STATION NEWSLETTER"</f>
        <v>田野與文獻 : 華南研究資料中心通訊 = FIELDWORK AND DOCUMENTS : SOUTH CHINA RESEARCH RESOURCE STATION NEWSLETTER</v>
      </c>
      <c r="C94" s="1" t="str">
        <f>"no. 87-88 15 Jul-15 Oct 2017;"&amp;CHAR(10)&amp;"no. 89-90 15 Jan-15 Apr 2018"</f>
        <v>no. 87-88 15 Jul-15 Oct 2017;
no. 89-90 15 Jan-15 Apr 2018</v>
      </c>
      <c r="D94" s="1" t="s">
        <v>303</v>
      </c>
      <c r="E94" s="1" t="s">
        <v>231</v>
      </c>
      <c r="F94" s="1" t="s">
        <v>649</v>
      </c>
      <c r="G94" s="5" t="s">
        <v>217</v>
      </c>
    </row>
    <row r="95" spans="1:7" ht="31.5">
      <c r="A95" s="1">
        <v>305</v>
      </c>
      <c r="B95" s="1" t="str">
        <f>"白羚羊"&amp;CHAR(10)&amp;"WHITE ANTELOPE"</f>
        <v>白羚羊
WHITE ANTELOPE</v>
      </c>
      <c r="C95" s="1" t="str">
        <f>"no. 388-395 Jan-Aug 2018;"&amp;CHAR(10)&amp;"no. 396-399 Sep-Dec 2018"</f>
        <v>no. 388-395 Jan-Aug 2018;
no. 396-399 Sep-Dec 2018</v>
      </c>
      <c r="D95" s="1" t="s">
        <v>226</v>
      </c>
      <c r="E95" s="1" t="s">
        <v>284</v>
      </c>
      <c r="F95" s="1" t="s">
        <v>649</v>
      </c>
      <c r="G95" s="5" t="s">
        <v>71</v>
      </c>
    </row>
    <row r="96" spans="1:7" ht="409.5">
      <c r="A96" s="1">
        <v>306</v>
      </c>
      <c r="B96" s="1" t="str">
        <f>"立法會會議過程正式紀錄"</f>
        <v>立法會會議過程正式紀錄</v>
      </c>
      <c r="C96" s="1" t="str">
        <f>"10 May-11 May 2017;"&amp;CHAR(10)&amp;"17 May-18 May 2017;"&amp;CHAR(10)&amp;"24 May-25 May 2017;"&amp;CHAR(10)&amp;"31 May-01 Jun 2017;"&amp;CHAR(10)&amp;"01 Jun 2017;"&amp;CHAR(10)&amp;"07 Jun-08 Jun 2017;"&amp;CHAR(10)&amp;"14 Jun-15 Jun 2017;"&amp;CHAR(10)&amp;"21 Jun-22 Jun 2017;"&amp;CHAR(10)&amp;"28 Jun-29 Jun 2017;"&amp;CHAR(10)&amp;"05 Jul 2017;"&amp;CHAR(10)&amp;"05 Jul-06 Jul 2017;"&amp;CHAR(10)&amp;"12 Jul-13 Jul 2017;"&amp;CHAR(10)&amp;"11 Oct-12 Oct 2017;"&amp;CHAR(10)&amp;"18 Oct-19 Oct 2017;"&amp;CHAR(10)&amp;"25 Oct-26 Oct 2017;"&amp;CHAR(10)&amp;"01 Nov-02 Nov 2017;"&amp;CHAR(10)&amp;"08 Nov-10 Nov 2017;"&amp;CHAR(10)&amp;"15 Nov-16 Nov 2017;"&amp;CHAR(10)&amp;"22 Nov-23 Nov 2017;"&amp;CHAR(10)&amp;"29 Nov-30 Nov 2017;"&amp;CHAR(10)&amp;"06 Dec-07 Dec 2017;"&amp;CHAR(10)&amp;"13 Dec-15 Dec 2017;"&amp;CHAR(10)&amp;"10 Jan-11 Jan 2018;"&amp;CHAR(10)&amp;"11 Jan 2018;"&amp;CHAR(10)&amp;"17 Jan-18 Jan 2018;"&amp;CHAR(10)&amp;"24 Jan-25 Jan 2018;"&amp;CHAR(10)&amp;"31 Jan 2018;"&amp;CHAR(10)&amp;"31 Jan-01 Feb 2018;"&amp;CHAR(10)&amp;"07 Feb 2018;"&amp;CHAR(10)&amp;"07 Feb-08 Feb 2018;"&amp;CHAR(10)&amp;"28 Feb 2018;"&amp;CHAR(10)&amp;"21 Mar-22 Mar 2018;"&amp;CHAR(10)&amp;"28 Mar 2018;"&amp;CHAR(10)&amp;"28 Mar-29 Mar 2018;"&amp;CHAR(10)&amp;"11 Apr 2018;"&amp;CHAR(10)&amp;"11 Apr-12 Apr 2018;"&amp;CHAR(10)&amp;"25 Apr 2018"</f>
        <v>10 May-11 May 2017;
17 May-18 May 2017;
24 May-25 May 2017;
31 May-01 Jun 2017;
01 Jun 2017;
07 Jun-08 Jun 2017;
14 Jun-15 Jun 2017;
21 Jun-22 Jun 2017;
28 Jun-29 Jun 2017;
05 Jul 2017;
05 Jul-06 Jul 2017;
12 Jul-13 Jul 2017;
11 Oct-12 Oct 2017;
18 Oct-19 Oct 2017;
25 Oct-26 Oct 2017;
01 Nov-02 Nov 2017;
08 Nov-10 Nov 2017;
15 Nov-16 Nov 2017;
22 Nov-23 Nov 2017;
29 Nov-30 Nov 2017;
06 Dec-07 Dec 2017;
13 Dec-15 Dec 2017;
10 Jan-11 Jan 2018;
11 Jan 2018;
17 Jan-18 Jan 2018;
24 Jan-25 Jan 2018;
31 Jan 2018;
31 Jan-01 Feb 2018;
07 Feb 2018;
07 Feb-08 Feb 2018;
28 Feb 2018;
21 Mar-22 Mar 2018;
28 Mar 2018;
28 Mar-29 Mar 2018;
11 Apr 2018;
11 Apr-12 Apr 2018;
25 Apr 2018</v>
      </c>
      <c r="D96" s="1" t="s">
        <v>304</v>
      </c>
      <c r="E96" s="1" t="s">
        <v>225</v>
      </c>
      <c r="F96" s="1" t="s">
        <v>649</v>
      </c>
      <c r="G96" s="5" t="s">
        <v>278</v>
      </c>
    </row>
    <row r="97" spans="1:7" ht="31.5">
      <c r="A97" s="1">
        <v>307</v>
      </c>
      <c r="B97" s="1" t="str">
        <f>"印尼焦點"&amp;CHAR(10)&amp;"INDONESIA FOCUS"</f>
        <v>印尼焦點
INDONESIA FOCUS</v>
      </c>
      <c r="C97" s="1" t="str">
        <f>"no. 56-59 20 Jan-05 Nov 2018"</f>
        <v>no. 56-59 20 Jan-05 Nov 2018</v>
      </c>
      <c r="D97" s="1" t="s">
        <v>305</v>
      </c>
      <c r="E97" s="1" t="s">
        <v>231</v>
      </c>
      <c r="F97" s="1" t="s">
        <v>649</v>
      </c>
      <c r="G97" s="5" t="s">
        <v>66</v>
      </c>
    </row>
    <row r="98" spans="1:7" ht="31.5">
      <c r="A98" s="1">
        <v>308</v>
      </c>
      <c r="B98" s="1" t="str">
        <f>"名車站"&amp;CHAR(10)&amp;"MOTOZ TRADER"</f>
        <v>名車站
MOTOZ TRADER</v>
      </c>
      <c r="C98" s="1" t="str">
        <f>"issue 226-244 11 Jan-04 Oct 2018;"&amp;CHAR(10)&amp;"issue 245-246 25 Oct-29 Nov 2018"</f>
        <v>issue 226-244 11 Jan-04 Oct 2018;
issue 245-246 25 Oct-29 Nov 2018</v>
      </c>
      <c r="D98" s="1" t="s">
        <v>306</v>
      </c>
      <c r="E98" s="1" t="s">
        <v>209</v>
      </c>
      <c r="F98" s="1" t="s">
        <v>649</v>
      </c>
      <c r="G98" s="5" t="s">
        <v>698</v>
      </c>
    </row>
    <row r="99" spans="1:7" ht="31.5">
      <c r="A99" s="1">
        <v>309</v>
      </c>
      <c r="B99" s="1" t="str">
        <f>"名車站.睇樓站.生活站. 贈閱版"&amp;CHAR(10)&amp;"MOTOZ TRADER"</f>
        <v>名車站.睇樓站.生活站. 贈閱版
MOTOZ TRADER</v>
      </c>
      <c r="C99" s="1" t="str">
        <f>"issue 226-244 11 Jan-04 Oct 2018;"&amp;CHAR(10)&amp;"issue 245-246 25 Oct-29 Nov 2018"</f>
        <v>issue 226-244 11 Jan-04 Oct 2018;
issue 245-246 25 Oct-29 Nov 2018</v>
      </c>
      <c r="D99" s="1" t="s">
        <v>306</v>
      </c>
      <c r="E99" s="1" t="s">
        <v>209</v>
      </c>
      <c r="F99" s="1" t="s">
        <v>649</v>
      </c>
      <c r="G99" s="5" t="s">
        <v>217</v>
      </c>
    </row>
    <row r="100" spans="1:7" ht="47.25">
      <c r="A100" s="1">
        <v>310</v>
      </c>
      <c r="B100" s="1" t="str">
        <f>"名牌"&amp;CHAR(10)&amp;"FAMOUS BRANDS"</f>
        <v>名牌
FAMOUS BRANDS</v>
      </c>
      <c r="C100" s="1" t="str">
        <f>"Dec 2017;"&amp;CHAR(10)&amp;"Mar 2018;"&amp;CHAR(10)&amp;"Sep 2018"</f>
        <v>Dec 2017;
Mar 2018;
Sep 2018</v>
      </c>
      <c r="D100" s="1" t="s">
        <v>307</v>
      </c>
      <c r="E100" s="1" t="s">
        <v>225</v>
      </c>
      <c r="F100" s="1" t="s">
        <v>649</v>
      </c>
      <c r="G100" s="5" t="s">
        <v>308</v>
      </c>
    </row>
    <row r="101" spans="1:7" ht="31.5">
      <c r="A101" s="1">
        <v>311</v>
      </c>
      <c r="B101" s="1" t="str">
        <f>"名錶論壇"&amp;CHAR(10)&amp;"WATCH CRITICS"</f>
        <v>名錶論壇
WATCH CRITICS</v>
      </c>
      <c r="C101" s="1" t="str">
        <f>"issue 114-119 Jan-Nov 2018"</f>
        <v>issue 114-119 Jan-Nov 2018</v>
      </c>
      <c r="D101" s="1" t="s">
        <v>309</v>
      </c>
      <c r="E101" s="1" t="s">
        <v>207</v>
      </c>
      <c r="F101" s="1" t="s">
        <v>649</v>
      </c>
      <c r="G101" s="5" t="s">
        <v>41</v>
      </c>
    </row>
    <row r="102" spans="1:7">
      <c r="A102" s="1">
        <v>312</v>
      </c>
      <c r="B102" s="1" t="str">
        <f>"名錶論壇兩展增刊"</f>
        <v>名錶論壇兩展增刊</v>
      </c>
      <c r="C102" s="1" t="str">
        <f>"Jun 2018"</f>
        <v>Jun 2018</v>
      </c>
      <c r="D102" s="1" t="s">
        <v>309</v>
      </c>
      <c r="E102" s="1" t="s">
        <v>215</v>
      </c>
      <c r="F102" s="1" t="s">
        <v>650</v>
      </c>
      <c r="G102" s="5" t="s">
        <v>41</v>
      </c>
    </row>
    <row r="103" spans="1:7" ht="31.5">
      <c r="A103" s="1">
        <v>313</v>
      </c>
      <c r="B103" s="1" t="str">
        <f>"地平綫"&amp;CHAR(10)&amp;"DEPINGXIAN"</f>
        <v>地平綫
DEPINGXIAN</v>
      </c>
      <c r="C103" s="1" t="str">
        <f>"no. 161 Dec 2017;"&amp;CHAR(10)&amp;"no. 162-164 Mar-Oct 2018"</f>
        <v>no. 161 Dec 2017;
no. 162-164 Mar-Oct 2018</v>
      </c>
      <c r="D103" s="1" t="s">
        <v>310</v>
      </c>
      <c r="E103" s="1" t="s">
        <v>225</v>
      </c>
      <c r="F103" s="1" t="s">
        <v>649</v>
      </c>
      <c r="G103" s="5" t="s">
        <v>38</v>
      </c>
    </row>
    <row r="104" spans="1:7" ht="31.5">
      <c r="A104" s="1">
        <v>314</v>
      </c>
      <c r="B104" s="1" t="str">
        <f>"好人好事"&amp;CHAR(10)&amp;"GOODDEEDS NICEPEOPLE"</f>
        <v>好人好事
GOODDEEDS NICEPEOPLE</v>
      </c>
      <c r="C104" s="1" t="str">
        <f>"no. 5 Spring 2018"</f>
        <v>no. 5 Spring 2018</v>
      </c>
      <c r="D104" s="1" t="s">
        <v>311</v>
      </c>
      <c r="E104" s="1" t="s">
        <v>231</v>
      </c>
      <c r="F104" s="1" t="s">
        <v>649</v>
      </c>
      <c r="G104" s="5" t="s">
        <v>217</v>
      </c>
    </row>
    <row r="105" spans="1:7" ht="31.5">
      <c r="A105" s="1">
        <v>315</v>
      </c>
      <c r="B105" s="1" t="str">
        <f>"好媽咪"&amp;CHAR(10)&amp;"BABY-MO"</f>
        <v>好媽咪
BABY-MO</v>
      </c>
      <c r="C105" s="1" t="str">
        <f>"no. 131-141 Jan-Nov 2018"</f>
        <v>no. 131-141 Jan-Nov 2018</v>
      </c>
      <c r="D105" s="1" t="s">
        <v>299</v>
      </c>
      <c r="E105" s="1" t="s">
        <v>209</v>
      </c>
      <c r="F105" s="1" t="s">
        <v>649</v>
      </c>
      <c r="G105" s="5" t="s">
        <v>38</v>
      </c>
    </row>
    <row r="106" spans="1:7" ht="31.5">
      <c r="A106" s="1">
        <v>316</v>
      </c>
      <c r="B106" s="1" t="str">
        <f>"字花"</f>
        <v>字花</v>
      </c>
      <c r="C106" s="1" t="str">
        <f>"no. 71-74 Jan/Feb-Jul/Aug 2018;"&amp;CHAR(10)&amp;"no. 76 Nov/Dec 2018"</f>
        <v>no. 71-74 Jan/Feb-Jul/Aug 2018;
no. 76 Nov/Dec 2018</v>
      </c>
      <c r="D106" s="1" t="s">
        <v>312</v>
      </c>
      <c r="E106" s="1" t="s">
        <v>207</v>
      </c>
      <c r="F106" s="1" t="s">
        <v>649</v>
      </c>
      <c r="G106" s="5" t="s">
        <v>704</v>
      </c>
    </row>
    <row r="107" spans="1:7" ht="31.5">
      <c r="A107" s="1">
        <v>317</v>
      </c>
      <c r="B107" s="1" t="str">
        <f>"旭茉"&amp;CHAR(10)&amp;"JESSICA"</f>
        <v>旭茉
JESSICA</v>
      </c>
      <c r="C107" s="1" t="str">
        <f>"no. 211-222 Jan-Dec 2018"</f>
        <v>no. 211-222 Jan-Dec 2018</v>
      </c>
      <c r="D107" s="1" t="s">
        <v>313</v>
      </c>
      <c r="E107" s="1" t="s">
        <v>209</v>
      </c>
      <c r="F107" s="1" t="s">
        <v>649</v>
      </c>
      <c r="G107" s="5" t="s">
        <v>44</v>
      </c>
    </row>
    <row r="108" spans="1:7" ht="31.5">
      <c r="A108" s="1">
        <v>318</v>
      </c>
      <c r="B108" s="1" t="str">
        <f>"老人之友"&amp;CHAR(10)&amp;"FRIENDS OF AGED PEOPLE"</f>
        <v>老人之友
FRIENDS OF AGED PEOPLE</v>
      </c>
      <c r="C108" s="1" t="str">
        <f>"no. 91-92 08 Aug-24 Dec 2017;"&amp;CHAR(10)&amp;"no. 93-94 11 May-08 Aug 2018"</f>
        <v>no. 91-92 08 Aug-24 Dec 2017;
no. 93-94 11 May-08 Aug 2018</v>
      </c>
      <c r="D108" s="1" t="s">
        <v>314</v>
      </c>
      <c r="E108" s="1" t="s">
        <v>225</v>
      </c>
      <c r="F108" s="1" t="s">
        <v>649</v>
      </c>
      <c r="G108" s="5" t="s">
        <v>217</v>
      </c>
    </row>
    <row r="109" spans="1:7" ht="47.25">
      <c r="A109" s="1">
        <v>319</v>
      </c>
      <c r="B109" s="1" t="str">
        <f>"老五馬經"&amp;CHAR(10)&amp;"LO NG'S RACING GUIDE"</f>
        <v>老五馬經
LO NG'S RACING GUIDE</v>
      </c>
      <c r="C109" s="1" t="str">
        <f>"no. 1-32 29 Aug-20 Dec 2018;"&amp;CHAR(10)&amp;"no. 33-35 21 Dec-28 Dec 2017;"&amp;CHAR(10)&amp;"no. 36-88 04 Jan-12 Jul 2018"</f>
        <v>no. 1-32 29 Aug-20 Dec 2018;
no. 33-35 21 Dec-28 Dec 2017;
no. 36-88 04 Jan-12 Jul 2018</v>
      </c>
      <c r="D109" s="1" t="s">
        <v>315</v>
      </c>
      <c r="E109" s="1" t="s">
        <v>316</v>
      </c>
      <c r="F109" s="1" t="s">
        <v>649</v>
      </c>
      <c r="G109" s="5" t="s">
        <v>705</v>
      </c>
    </row>
    <row r="110" spans="1:7" ht="47.25">
      <c r="A110" s="1">
        <v>320</v>
      </c>
      <c r="B110" s="1" t="str">
        <f>"老夫子再版精選"&amp;CHAR(10)&amp;"OLD MASTER Q COMICS COLLECTION SERIES"</f>
        <v>老夫子再版精選
OLD MASTER Q COMICS COLLECTION SERIES</v>
      </c>
      <c r="C110" s="1" t="str">
        <f>"no. 21-22 01 Dec-15 Dec 2017;"&amp;CHAR(10)&amp;"no. 23-41 01 Jan-01 Oct 2018"</f>
        <v>no. 21-22 01 Dec-15 Dec 2017;
no. 23-41 01 Jan-01 Oct 2018</v>
      </c>
      <c r="D110" s="1" t="s">
        <v>317</v>
      </c>
      <c r="E110" s="1" t="s">
        <v>287</v>
      </c>
      <c r="F110" s="1" t="s">
        <v>649</v>
      </c>
      <c r="G110" s="5" t="s">
        <v>66</v>
      </c>
    </row>
    <row r="111" spans="1:7">
      <c r="A111" s="1">
        <v>321</v>
      </c>
      <c r="B111" s="1" t="str">
        <f>"西隧"</f>
        <v>西隧</v>
      </c>
      <c r="C111" s="1" t="str">
        <f>"no. 58-60 Apr-Dec 2018"</f>
        <v>no. 58-60 Apr-Dec 2018</v>
      </c>
      <c r="D111" s="1" t="s">
        <v>318</v>
      </c>
      <c r="E111" s="1" t="s">
        <v>228</v>
      </c>
      <c r="F111" s="1" t="s">
        <v>649</v>
      </c>
      <c r="G111" s="5" t="s">
        <v>217</v>
      </c>
    </row>
    <row r="112" spans="1:7" ht="47.25">
      <c r="A112" s="1">
        <v>322</v>
      </c>
      <c r="B112" s="1" t="str">
        <f>"冷門馬經報"</f>
        <v>冷門馬經報</v>
      </c>
      <c r="C112" s="1" t="str">
        <f>"2017/2018 no. 35-37 28 Dec 2017-08 Jan 2018;"&amp;CHAR(10)&amp;"2017/2018 no. 38-88 11 Jan-12 Jul 2018;"&amp;CHAR(10)&amp;"2018/2019 no. 1-34 29 Aug-27 Dec 2018"</f>
        <v>2017/2018 no. 35-37 28 Dec 2017-08 Jan 2018;
2017/2018 no. 38-88 11 Jan-12 Jul 2018;
2018/2019 no. 1-34 29 Aug-27 Dec 2018</v>
      </c>
      <c r="D112" s="1" t="s">
        <v>319</v>
      </c>
      <c r="E112" s="1" t="s">
        <v>316</v>
      </c>
      <c r="F112" s="1" t="s">
        <v>649</v>
      </c>
      <c r="G112" s="5" t="s">
        <v>705</v>
      </c>
    </row>
    <row r="113" spans="1:7" ht="31.5">
      <c r="A113" s="1">
        <v>323</v>
      </c>
      <c r="B113" s="1" t="str">
        <f>"投資理財"&amp;CHAR(10)&amp;"MONEY TIMES"</f>
        <v>投資理財
MONEY TIMES</v>
      </c>
      <c r="C113" s="1" t="str">
        <f>"no. 1115 18 Dec 2017;"&amp;CHAR(10)&amp;"no. 1116-1166 02 Jan-17 Dec 2018"</f>
        <v>no. 1115 18 Dec 2017;
no. 1116-1166 02 Jan-17 Dec 2018</v>
      </c>
      <c r="D113" s="1" t="s">
        <v>320</v>
      </c>
      <c r="E113" s="1" t="s">
        <v>205</v>
      </c>
      <c r="F113" s="1" t="s">
        <v>649</v>
      </c>
      <c r="G113" s="5" t="s">
        <v>217</v>
      </c>
    </row>
    <row r="114" spans="1:7" ht="31.5">
      <c r="A114" s="1">
        <v>324</v>
      </c>
      <c r="B114" s="1" t="str">
        <f>"更健康"&amp;CHAR(10)&amp;"BETTER HEALTH"</f>
        <v>更健康
BETTER HEALTH</v>
      </c>
      <c r="C114" s="1" t="str">
        <f>"Mar 2018"</f>
        <v>Mar 2018</v>
      </c>
      <c r="D114" s="1" t="s">
        <v>321</v>
      </c>
      <c r="E114" s="1" t="s">
        <v>219</v>
      </c>
      <c r="F114" s="1" t="s">
        <v>649</v>
      </c>
      <c r="G114" s="5" t="s">
        <v>217</v>
      </c>
    </row>
    <row r="115" spans="1:7" ht="31.5">
      <c r="A115" s="1">
        <v>325</v>
      </c>
      <c r="B115" s="1" t="str">
        <f>"更新"&amp;CHAR(10)&amp;"RENEWAL"</f>
        <v>更新
RENEWAL</v>
      </c>
      <c r="C115" s="1" t="str">
        <f>"issue 72-74 Mar-Nov 2018"</f>
        <v>issue 72-74 Mar-Nov 2018</v>
      </c>
      <c r="D115" s="1" t="s">
        <v>322</v>
      </c>
      <c r="E115" s="1" t="s">
        <v>228</v>
      </c>
      <c r="F115" s="1" t="s">
        <v>649</v>
      </c>
      <c r="G115" s="5" t="s">
        <v>217</v>
      </c>
    </row>
    <row r="116" spans="1:7" ht="31.5">
      <c r="A116" s="1">
        <v>326</v>
      </c>
      <c r="B116" s="1" t="str">
        <f>"每日讀經釋義"&amp;CHAR(10)&amp;"CHINESE DAILY BREAD"</f>
        <v>每日讀經釋義
CHINESE DAILY BREAD</v>
      </c>
      <c r="C116" s="1" t="str">
        <f>"2018 qtr. 01-04 Jan/Mar-Oct/Dec 2018"</f>
        <v>2018 qtr. 01-04 Jan/Mar-Oct/Dec 2018</v>
      </c>
      <c r="D116" s="1" t="s">
        <v>323</v>
      </c>
      <c r="E116" s="1" t="s">
        <v>231</v>
      </c>
      <c r="F116" s="1" t="s">
        <v>649</v>
      </c>
      <c r="G116" s="5" t="s">
        <v>324</v>
      </c>
    </row>
    <row r="117" spans="1:7" ht="31.5">
      <c r="A117" s="1">
        <v>327</v>
      </c>
      <c r="B117" s="1" t="str">
        <f>"沙浸月刊"</f>
        <v>沙浸月刊</v>
      </c>
      <c r="C117" s="1" t="str">
        <f>"no. 143-144 28 Oct-30 Dec 2017;"&amp;CHAR(10)&amp;"no. 145-155 27 Jan-24 Nov 2018"</f>
        <v>no. 143-144 28 Oct-30 Dec 2017;
no. 145-155 27 Jan-24 Nov 2018</v>
      </c>
      <c r="D117" s="1" t="s">
        <v>325</v>
      </c>
      <c r="E117" s="1" t="s">
        <v>209</v>
      </c>
      <c r="F117" s="1" t="s">
        <v>649</v>
      </c>
      <c r="G117" s="5" t="s">
        <v>217</v>
      </c>
    </row>
    <row r="118" spans="1:7" ht="31.5">
      <c r="A118" s="1">
        <v>328</v>
      </c>
      <c r="B118" s="1" t="str">
        <f>"良友"&amp;CHAR(10)&amp;"COMPANION"</f>
        <v>良友
COMPANION</v>
      </c>
      <c r="C118" s="1" t="str">
        <f>"issue 229-230 Mar-Sep 2018"</f>
        <v>issue 229-230 Mar-Sep 2018</v>
      </c>
      <c r="D118" s="1" t="s">
        <v>326</v>
      </c>
      <c r="E118" s="1" t="s">
        <v>219</v>
      </c>
      <c r="F118" s="1" t="s">
        <v>649</v>
      </c>
      <c r="G118" s="5" t="s">
        <v>217</v>
      </c>
    </row>
    <row r="119" spans="1:7" ht="31.5">
      <c r="A119" s="1">
        <v>329</v>
      </c>
      <c r="B119" s="1" t="str">
        <f>"良友之聲"&amp;CHAR(10)&amp;"VOX AMICA PICTORIAL"</f>
        <v>良友之聲
VOX AMICA PICTORIAL</v>
      </c>
      <c r="C119" s="1" t="str">
        <f>"no. 578-586 Feb-Dec 2018;"&amp;CHAR(10)&amp;"no. 587 Jan 2019"</f>
        <v>no. 578-586 Feb-Dec 2018;
no. 587 Jan 2019</v>
      </c>
      <c r="D119" s="1" t="s">
        <v>327</v>
      </c>
      <c r="E119" s="1" t="s">
        <v>284</v>
      </c>
      <c r="F119" s="1" t="s">
        <v>649</v>
      </c>
      <c r="G119" s="5" t="s">
        <v>100</v>
      </c>
    </row>
    <row r="120" spans="1:7" ht="47.25">
      <c r="A120" s="1">
        <v>330</v>
      </c>
      <c r="B120" s="1" t="str">
        <f>"足球周刊"&amp;CHAR(10)&amp;"FOOTBALL WEEKLY"</f>
        <v>足球周刊
FOOTBALL WEEKLY</v>
      </c>
      <c r="C120" s="1" t="str">
        <f>"vol. 5 no. 96-108 05 Jan-10 Aug 2018;"&amp;CHAR(10)&amp;"vol. 5 no. 109-112 Sep-Dec 2018;"&amp;CHAR(10)&amp;"2018世界盃特刊"</f>
        <v>vol. 5 no. 96-108 05 Jan-10 Aug 2018;
vol. 5 no. 109-112 Sep-Dec 2018;
2018世界盃特刊</v>
      </c>
      <c r="D120" s="1" t="s">
        <v>328</v>
      </c>
      <c r="E120" s="1" t="s">
        <v>222</v>
      </c>
      <c r="F120" s="1" t="s">
        <v>649</v>
      </c>
      <c r="G120" s="5" t="s">
        <v>38</v>
      </c>
    </row>
    <row r="121" spans="1:7" ht="31.5">
      <c r="A121" s="1">
        <v>331</v>
      </c>
      <c r="B121" s="1" t="str">
        <f>"車王"&amp;CHAR(10)&amp;"CAR PLUS"</f>
        <v>車王
CAR PLUS</v>
      </c>
      <c r="C121" s="1" t="str">
        <f>"issue 293-304 Jan-Dec 2018"</f>
        <v>issue 293-304 Jan-Dec 2018</v>
      </c>
      <c r="D121" s="1" t="s">
        <v>329</v>
      </c>
      <c r="E121" s="1" t="s">
        <v>209</v>
      </c>
      <c r="F121" s="1" t="s">
        <v>649</v>
      </c>
      <c r="G121" s="5" t="s">
        <v>696</v>
      </c>
    </row>
    <row r="122" spans="1:7" ht="31.5">
      <c r="A122" s="1">
        <v>332</v>
      </c>
      <c r="B122" s="1" t="str">
        <f>"車主"&amp;CHAR(10)&amp;"AUTOMOBILE"</f>
        <v>車主
AUTOMOBILE</v>
      </c>
      <c r="C122" s="1" t="str">
        <f>"no. 458-469 Jan-Dec 2018"</f>
        <v>no. 458-469 Jan-Dec 2018</v>
      </c>
      <c r="D122" s="1" t="s">
        <v>330</v>
      </c>
      <c r="E122" s="1" t="s">
        <v>209</v>
      </c>
      <c r="F122" s="1" t="s">
        <v>649</v>
      </c>
      <c r="G122" s="5" t="s">
        <v>41</v>
      </c>
    </row>
    <row r="123" spans="1:7" ht="31.5">
      <c r="A123" s="1">
        <v>333</v>
      </c>
      <c r="B123" s="1" t="str">
        <f>"車買家"&amp;CHAR(10)&amp;"CAZ BUYER"</f>
        <v>車買家
CAZ BUYER</v>
      </c>
      <c r="C123" s="1" t="str">
        <f>"issue 735 29 Dec 2017;"&amp;CHAR(10)&amp;"issue 736-784 05 Jan-07 Dec 2018"</f>
        <v>issue 735 29 Dec 2017;
issue 736-784 05 Jan-07 Dec 2018</v>
      </c>
      <c r="D123" s="1" t="s">
        <v>331</v>
      </c>
      <c r="E123" s="1" t="s">
        <v>205</v>
      </c>
      <c r="F123" s="1" t="s">
        <v>649</v>
      </c>
      <c r="G123" s="5" t="s">
        <v>705</v>
      </c>
    </row>
    <row r="124" spans="1:7" ht="31.5">
      <c r="A124" s="1">
        <v>334</v>
      </c>
      <c r="B124" s="1" t="str">
        <f>"防止虐待兒童會通訊"&amp;CHAR(10)&amp;"AGAINST CHILD ABUSE NEWSLETTER"</f>
        <v>防止虐待兒童會通訊
AGAINST CHILD ABUSE NEWSLETTER</v>
      </c>
      <c r="C124" s="1" t="str">
        <f>"Feb-Nov 2018"</f>
        <v>Feb-Nov 2018</v>
      </c>
      <c r="D124" s="1" t="s">
        <v>332</v>
      </c>
      <c r="E124" s="1" t="s">
        <v>231</v>
      </c>
      <c r="F124" s="1" t="s">
        <v>650</v>
      </c>
      <c r="G124" s="5" t="s">
        <v>217</v>
      </c>
    </row>
    <row r="125" spans="1:7" ht="31.5">
      <c r="A125" s="1">
        <v>335</v>
      </c>
      <c r="B125" s="1" t="str">
        <f>"亞太日報專刊"&amp;CHAR(10)&amp;"ASIA PACIFIC DAILY EXTRA"</f>
        <v>亞太日報專刊
ASIA PACIFIC DAILY EXTRA</v>
      </c>
      <c r="C125" s="1" t="str">
        <f>"Sep 2017"</f>
        <v>Sep 2017</v>
      </c>
      <c r="D125" s="1" t="s">
        <v>333</v>
      </c>
      <c r="E125" s="1" t="s">
        <v>231</v>
      </c>
      <c r="F125" s="1" t="s">
        <v>649</v>
      </c>
      <c r="G125" s="5" t="s">
        <v>44</v>
      </c>
    </row>
    <row r="126" spans="1:7" ht="31.5">
      <c r="A126" s="1">
        <v>336</v>
      </c>
      <c r="B126" s="1" t="str">
        <f>"亞洲珠寶"&amp;CHAR(10)&amp;"CJNA"</f>
        <v>亞洲珠寶
CJNA</v>
      </c>
      <c r="C126" s="1" t="str">
        <f>"issue 233-244 Jan-Dec 2018"</f>
        <v>issue 233-244 Jan-Dec 2018</v>
      </c>
      <c r="D126" s="1" t="s">
        <v>334</v>
      </c>
      <c r="E126" s="1" t="s">
        <v>209</v>
      </c>
      <c r="F126" s="1" t="s">
        <v>649</v>
      </c>
      <c r="G126" s="5" t="s">
        <v>136</v>
      </c>
    </row>
    <row r="127" spans="1:7" ht="31.5">
      <c r="A127" s="1">
        <v>337</v>
      </c>
      <c r="B127" s="1" t="str">
        <f>"亞洲週刊"&amp;CHAR(10)&amp;"YAZHOU ZHOUKAN"</f>
        <v>亞洲週刊
YAZHOU ZHOUKAN</v>
      </c>
      <c r="C127" s="1" t="str">
        <f>"vol. 32 no. 1-51 07 Jan-30 Dec 2018;"&amp;CHAR(10)&amp;"vol. 33 no. 1 06 Jan 2019"</f>
        <v>vol. 32 no. 1-51 07 Jan-30 Dec 2018;
vol. 33 no. 1 06 Jan 2019</v>
      </c>
      <c r="D127" s="1" t="s">
        <v>335</v>
      </c>
      <c r="E127" s="1" t="s">
        <v>205</v>
      </c>
      <c r="F127" s="1" t="s">
        <v>649</v>
      </c>
      <c r="G127" s="5" t="s">
        <v>38</v>
      </c>
    </row>
    <row r="128" spans="1:7" ht="47.25">
      <c r="A128" s="1">
        <v>338</v>
      </c>
      <c r="B128" s="1" t="str">
        <f>"亞洲新聞周刊"&amp;CHAR(10)&amp;"ASIAN NEWSWEEK"</f>
        <v>亞洲新聞周刊
ASIAN NEWSWEEK</v>
      </c>
      <c r="C128" s="1" t="str">
        <f>"no. 315 Jan 2018;"&amp;CHAR(10)&amp;"no. 317-321 Mar-Jul 2018;"&amp;CHAR(10)&amp;"亞洲新聞周刊 : 童星榜特刊"</f>
        <v>no. 315 Jan 2018;
no. 317-321 Mar-Jul 2018;
亞洲新聞周刊 : 童星榜特刊</v>
      </c>
      <c r="D128" s="1" t="s">
        <v>336</v>
      </c>
      <c r="E128" s="1" t="s">
        <v>209</v>
      </c>
      <c r="F128" s="1" t="s">
        <v>649</v>
      </c>
      <c r="G128" s="5" t="s">
        <v>7</v>
      </c>
    </row>
    <row r="129" spans="1:7" ht="47.25">
      <c r="A129" s="1">
        <v>339</v>
      </c>
      <c r="B129" s="1" t="str">
        <f>"京港學術交流"&amp;CHAR(10)&amp;"MAINLAND - HONG KONG ACADEMIC EXCHANGE"</f>
        <v>京港學術交流
MAINLAND - HONG KONG ACADEMIC EXCHANGE</v>
      </c>
      <c r="C129" s="1" t="str">
        <f>"no. 114 Jul 2017;"&amp;CHAR(10)&amp;"no. 116-119 Jan-Oct 2018"</f>
        <v>no. 114 Jul 2017;
no. 116-119 Jan-Oct 2018</v>
      </c>
      <c r="D129" s="1" t="s">
        <v>337</v>
      </c>
      <c r="E129" s="1" t="s">
        <v>231</v>
      </c>
      <c r="F129" s="1" t="s">
        <v>649</v>
      </c>
      <c r="G129" s="5" t="s">
        <v>217</v>
      </c>
    </row>
    <row r="130" spans="1:7" ht="31.5">
      <c r="A130" s="1">
        <v>340</v>
      </c>
      <c r="B130" s="1" t="str">
        <f>"兒童之友"&amp;CHAR(10)&amp;"CHILDREN'S FRIEND"</f>
        <v>兒童之友
CHILDREN'S FRIEND</v>
      </c>
      <c r="C130" s="1" t="str">
        <f>"Jun-Dec 2018"</f>
        <v>Jun-Dec 2018</v>
      </c>
      <c r="D130" s="1" t="s">
        <v>338</v>
      </c>
      <c r="E130" s="1" t="s">
        <v>225</v>
      </c>
      <c r="F130" s="1" t="s">
        <v>649</v>
      </c>
      <c r="G130" s="5" t="s">
        <v>217</v>
      </c>
    </row>
    <row r="131" spans="1:7" ht="31.5">
      <c r="A131" s="1">
        <v>341</v>
      </c>
      <c r="B131" s="1" t="str">
        <f>"兒童快報"&amp;CHAR(10)&amp;"WHIZ-KIDS EXPRESS WEEKLY"</f>
        <v>兒童快報
WHIZ-KIDS EXPRESS WEEKLY</v>
      </c>
      <c r="C131" s="1" t="str">
        <f>"no. 1171-1172 15 Dec-29 Dec 2017;"&amp;CHAR(10)&amp;"no. 1173-1196 12 Jan-30 Nov 2018"</f>
        <v>no. 1171-1172 15 Dec-29 Dec 2017;
no. 1173-1196 12 Jan-30 Nov 2018</v>
      </c>
      <c r="D131" s="1" t="s">
        <v>339</v>
      </c>
      <c r="E131" s="1" t="s">
        <v>222</v>
      </c>
      <c r="F131" s="1" t="s">
        <v>649</v>
      </c>
      <c r="G131" s="5" t="s">
        <v>698</v>
      </c>
    </row>
    <row r="132" spans="1:7" ht="31.5">
      <c r="A132" s="1">
        <v>342</v>
      </c>
      <c r="B132" s="1" t="str">
        <f>"兒童的科學"</f>
        <v>兒童的科學</v>
      </c>
      <c r="C132" s="1" t="str">
        <f>"no. 152 Dec 2017;"&amp;CHAR(10)&amp;"no. 153-162 Jan-Oct 2018"</f>
        <v>no. 152 Dec 2017;
no. 153-162 Jan-Oct 2018</v>
      </c>
      <c r="D132" s="1" t="s">
        <v>340</v>
      </c>
      <c r="E132" s="1" t="s">
        <v>209</v>
      </c>
      <c r="F132" s="1" t="s">
        <v>649</v>
      </c>
      <c r="G132" s="5" t="s">
        <v>11</v>
      </c>
    </row>
    <row r="133" spans="1:7" ht="31.5">
      <c r="A133" s="1">
        <v>343</v>
      </c>
      <c r="B133" s="1" t="str">
        <f>"兒童的學習"</f>
        <v>兒童的學習</v>
      </c>
      <c r="C133" s="1" t="str">
        <f>"no. 22 Dec 2017;"&amp;CHAR(10)&amp;"no. 23-32 Jan-Oct 2018"</f>
        <v>no. 22 Dec 2017;
no. 23-32 Jan-Oct 2018</v>
      </c>
      <c r="D133" s="1" t="s">
        <v>340</v>
      </c>
      <c r="E133" s="1" t="s">
        <v>209</v>
      </c>
      <c r="F133" s="1" t="s">
        <v>649</v>
      </c>
      <c r="G133" s="5" t="s">
        <v>696</v>
      </c>
    </row>
    <row r="134" spans="1:7" ht="31.5">
      <c r="A134" s="1">
        <v>344</v>
      </c>
      <c r="B134" s="1" t="str">
        <f>"兒童新聞"&amp;CHAR(10)&amp;"CHILDREN'S NEWSPAPER"</f>
        <v>兒童新聞
CHILDREN'S NEWSPAPER</v>
      </c>
      <c r="C134" s="1" t="str">
        <f>"no. 460-463 Feb-Dec 2018"</f>
        <v>no. 460-463 Feb-Dec 2018</v>
      </c>
      <c r="D134" s="1" t="s">
        <v>341</v>
      </c>
      <c r="E134" s="1" t="s">
        <v>225</v>
      </c>
      <c r="F134" s="1" t="s">
        <v>650</v>
      </c>
      <c r="G134" s="5" t="s">
        <v>217</v>
      </c>
    </row>
    <row r="135" spans="1:7" ht="63">
      <c r="A135" s="1">
        <v>345</v>
      </c>
      <c r="B135" s="1" t="str">
        <f>"和寶寶一起玩遊戲書"</f>
        <v>和寶寶一起玩遊戲書</v>
      </c>
      <c r="C135" s="1" t="str">
        <f>"Nov 2017;"&amp;CHAR(10)&amp;"Jan-Jul 2018;"&amp;CHAR(10)&amp;"Aug 2018;"&amp;CHAR(10)&amp;"Sep-Dec 2018"</f>
        <v>Nov 2017;
Jan-Jul 2018;
Aug 2018;
Sep-Dec 2018</v>
      </c>
      <c r="D135" s="1" t="s">
        <v>208</v>
      </c>
      <c r="E135" s="1" t="s">
        <v>342</v>
      </c>
      <c r="F135" s="1" t="s">
        <v>649</v>
      </c>
      <c r="G135" s="5" t="s">
        <v>278</v>
      </c>
    </row>
    <row r="136" spans="1:7" ht="31.5">
      <c r="A136" s="1">
        <v>346</v>
      </c>
      <c r="B136" s="1" t="str">
        <f>"奇聞"&amp;CHAR(10)&amp;"MAGIC TOUCH"</f>
        <v>奇聞
MAGIC TOUCH</v>
      </c>
      <c r="C136" s="1" t="str">
        <f>"no. 512-528 13 Jan-15 Dec 2018"</f>
        <v>no. 512-528 13 Jan-15 Dec 2018</v>
      </c>
      <c r="D136" s="1" t="s">
        <v>343</v>
      </c>
      <c r="E136" s="1" t="s">
        <v>344</v>
      </c>
      <c r="F136" s="1" t="s">
        <v>649</v>
      </c>
      <c r="G136" s="5" t="s">
        <v>706</v>
      </c>
    </row>
    <row r="137" spans="1:7" ht="31.5">
      <c r="A137" s="1">
        <v>347</v>
      </c>
      <c r="B137" s="1" t="str">
        <f>"姊妹"&amp;CHAR(10)&amp;"SISTERS"</f>
        <v>姊妹
SISTERS</v>
      </c>
      <c r="C137" s="1" t="str">
        <f>"Oct 2017;"&amp;CHAR(10)&amp;"Apr-Oct 2018"</f>
        <v>Oct 2017;
Apr-Oct 2018</v>
      </c>
      <c r="D137" s="1" t="s">
        <v>345</v>
      </c>
      <c r="E137" s="1" t="s">
        <v>219</v>
      </c>
      <c r="F137" s="1" t="s">
        <v>649</v>
      </c>
      <c r="G137" s="5" t="s">
        <v>100</v>
      </c>
    </row>
    <row r="138" spans="1:7" ht="31.5">
      <c r="A138" s="1">
        <v>348</v>
      </c>
      <c r="B138" s="1" t="str">
        <f>"姊妹美容"&amp;CHAR(10)&amp;"SISTERS BEAUTY PRO"</f>
        <v>姊妹美容
SISTERS BEAUTY PRO</v>
      </c>
      <c r="C138" s="1" t="str">
        <f>"Jan-Dec 2018"</f>
        <v>Jan-Dec 2018</v>
      </c>
      <c r="D138" s="1" t="s">
        <v>345</v>
      </c>
      <c r="E138" s="1" t="s">
        <v>209</v>
      </c>
      <c r="F138" s="1" t="s">
        <v>649</v>
      </c>
      <c r="G138" s="5" t="s">
        <v>66</v>
      </c>
    </row>
    <row r="139" spans="1:7">
      <c r="A139" s="1">
        <v>349</v>
      </c>
      <c r="B139" s="1" t="str">
        <f>"宗風"</f>
        <v>宗風</v>
      </c>
      <c r="C139" s="1" t="str">
        <f>"2015 no. 1-2"</f>
        <v>2015 no. 1-2</v>
      </c>
      <c r="D139" s="1" t="s">
        <v>346</v>
      </c>
      <c r="E139" s="1" t="s">
        <v>211</v>
      </c>
      <c r="F139" s="1" t="s">
        <v>649</v>
      </c>
      <c r="G139" s="5" t="s">
        <v>278</v>
      </c>
    </row>
    <row r="140" spans="1:7" ht="31.5">
      <c r="A140" s="1">
        <v>350</v>
      </c>
      <c r="B140" s="1" t="str">
        <f>"往普天下去"&amp;CHAR(10)&amp;"GO UNTO ALL NATIONS"</f>
        <v>往普天下去
GO UNTO ALL NATIONS</v>
      </c>
      <c r="C140" s="1" t="str">
        <f>"no. 189-192 Jan/Mar-Oct/Dec 2018"</f>
        <v>no. 189-192 Jan/Mar-Oct/Dec 2018</v>
      </c>
      <c r="D140" s="1" t="s">
        <v>347</v>
      </c>
      <c r="E140" s="1" t="s">
        <v>231</v>
      </c>
      <c r="F140" s="1" t="s">
        <v>649</v>
      </c>
      <c r="G140" s="5" t="s">
        <v>217</v>
      </c>
    </row>
    <row r="141" spans="1:7" ht="31.5">
      <c r="A141" s="1">
        <v>351</v>
      </c>
      <c r="B141" s="1" t="str">
        <f>"招職"&amp;CHAR(10)&amp;"JIU JIK"</f>
        <v>招職
JIU JIK</v>
      </c>
      <c r="C141" s="1" t="str">
        <f>"issue 1569 29 Dec 2017;"&amp;CHAR(10)&amp;"issue 1570-1670 02 Jan-28 Dec 2018"</f>
        <v>issue 1569 29 Dec 2017;
issue 1570-1670 02 Jan-28 Dec 2018</v>
      </c>
      <c r="D141" s="1" t="s">
        <v>31</v>
      </c>
      <c r="E141" s="1" t="s">
        <v>297</v>
      </c>
      <c r="F141" s="1" t="s">
        <v>649</v>
      </c>
      <c r="G141" s="5" t="s">
        <v>217</v>
      </c>
    </row>
    <row r="142" spans="1:7" ht="47.25">
      <c r="A142" s="1">
        <v>352</v>
      </c>
      <c r="B142" s="1" t="str">
        <f>"明周"&amp;CHAR(10)&amp;"MING PAO WEEKLY"</f>
        <v>明周
MING PAO WEEKLY</v>
      </c>
      <c r="C142" s="1" t="str">
        <f>"issue 2562-2564 16 Dec-30 Dec 2017;"&amp;CHAR(10)&amp;"issue 2565-2614 06 Jan-15 Dec 2018;"&amp;CHAR(10)&amp;"明周50周年紀念特刊"</f>
        <v>issue 2562-2564 16 Dec-30 Dec 2017;
issue 2565-2614 06 Jan-15 Dec 2018;
明周50周年紀念特刊</v>
      </c>
      <c r="D142" s="1" t="s">
        <v>348</v>
      </c>
      <c r="E142" s="1" t="s">
        <v>205</v>
      </c>
      <c r="F142" s="1" t="s">
        <v>649</v>
      </c>
      <c r="G142" s="5" t="s">
        <v>66</v>
      </c>
    </row>
    <row r="143" spans="1:7" ht="31.5">
      <c r="A143" s="1">
        <v>353</v>
      </c>
      <c r="B143" s="1" t="str">
        <f>"明報月刊"&amp;CHAR(10)&amp;"MING PAO MONTHLY"</f>
        <v>明報月刊
MING PAO MONTHLY</v>
      </c>
      <c r="C143" s="1" t="str">
        <f>"no. 625-636 Jan-Dec 2018"</f>
        <v>no. 625-636 Jan-Dec 2018</v>
      </c>
      <c r="D143" s="1" t="s">
        <v>349</v>
      </c>
      <c r="E143" s="1" t="s">
        <v>209</v>
      </c>
      <c r="F143" s="1" t="s">
        <v>649</v>
      </c>
      <c r="G143" s="5" t="s">
        <v>9</v>
      </c>
    </row>
    <row r="144" spans="1:7" ht="33">
      <c r="A144" s="1">
        <v>354</v>
      </c>
      <c r="B144" s="8" t="str">
        <f>"明錶"&amp;CHAR(10)&amp;"MING WATCH"</f>
        <v>明錶
MING WATCH</v>
      </c>
      <c r="C144" s="1" t="str">
        <f>"issue 42-47 Feb-Nov 2018"</f>
        <v>issue 42-47 Feb-Nov 2018</v>
      </c>
      <c r="D144" s="1" t="s">
        <v>350</v>
      </c>
      <c r="E144" s="1" t="s">
        <v>207</v>
      </c>
      <c r="F144" s="1" t="s">
        <v>649</v>
      </c>
      <c r="G144" s="5" t="s">
        <v>68</v>
      </c>
    </row>
    <row r="145" spans="1:7" ht="31.5">
      <c r="A145" s="1">
        <v>355</v>
      </c>
      <c r="B145" s="1" t="str">
        <f>"東方財經"&amp;CHAR(10)&amp;"ORIENTAL BUSINESS"</f>
        <v>東方財經
ORIENTAL BUSINESS</v>
      </c>
      <c r="C145" s="1" t="str">
        <f>"Jan 2018;"&amp;CHAR(10)&amp;"Feb/Mar-Dec 2018"</f>
        <v>Jan 2018;
Feb/Mar-Dec 2018</v>
      </c>
      <c r="D145" s="1" t="s">
        <v>351</v>
      </c>
      <c r="E145" s="1" t="s">
        <v>209</v>
      </c>
      <c r="F145" s="1" t="s">
        <v>649</v>
      </c>
      <c r="G145" s="5" t="s">
        <v>38</v>
      </c>
    </row>
    <row r="146" spans="1:7" ht="31.5">
      <c r="A146" s="1">
        <v>356</v>
      </c>
      <c r="B146" s="1" t="str">
        <f>"東方新地"&amp;CHAR(10)&amp;"ORIENTAL SUNDAY"</f>
        <v>東方新地
ORIENTAL SUNDAY</v>
      </c>
      <c r="C146" s="1" t="str">
        <f>"no. 1044-1047 07 Dec-28 Dec 2017;"&amp;CHAR(10)&amp;"no. 1048-1099 04 Jan-27 Dec 2018"</f>
        <v>no. 1044-1047 07 Dec-28 Dec 2017;
no. 1048-1099 04 Jan-27 Dec 2018</v>
      </c>
      <c r="D146" s="1" t="s">
        <v>352</v>
      </c>
      <c r="E146" s="1" t="s">
        <v>205</v>
      </c>
      <c r="F146" s="1" t="s">
        <v>649</v>
      </c>
      <c r="G146" s="5" t="s">
        <v>707</v>
      </c>
    </row>
    <row r="147" spans="1:7" ht="31.5">
      <c r="A147" s="1">
        <v>357</v>
      </c>
      <c r="B147" s="1" t="str">
        <f>"東周刊"&amp;CHAR(10)&amp;"EASTWEEK"</f>
        <v>東周刊
EASTWEEK</v>
      </c>
      <c r="C147" s="1" t="str">
        <f>"vol. 749-800 03 Jan-26 Dec 2018"</f>
        <v>vol. 749-800 03 Jan-26 Dec 2018</v>
      </c>
      <c r="D147" s="1" t="s">
        <v>353</v>
      </c>
      <c r="E147" s="1" t="s">
        <v>205</v>
      </c>
      <c r="F147" s="1" t="s">
        <v>649</v>
      </c>
      <c r="G147" s="5" t="s">
        <v>44</v>
      </c>
    </row>
    <row r="148" spans="1:7" ht="47.25">
      <c r="A148" s="1">
        <v>358</v>
      </c>
      <c r="B148" s="1" t="str">
        <f>"東區大廈管理通訊"</f>
        <v>東區大廈管理通訊</v>
      </c>
      <c r="C148" s="1" t="str">
        <f>"no. 71 Jan 2017;"&amp;CHAR(10)&amp;"no. 73-74 Oct-Nov 2017;"&amp;CHAR(10)&amp;"no. 75-77 Feb-Nov 2018"</f>
        <v>no. 71 Jan 2017;
no. 73-74 Oct-Nov 2017;
no. 75-77 Feb-Nov 2018</v>
      </c>
      <c r="D148" s="1" t="s">
        <v>354</v>
      </c>
      <c r="E148" s="1" t="s">
        <v>231</v>
      </c>
      <c r="F148" s="1" t="s">
        <v>649</v>
      </c>
      <c r="G148" s="5" t="s">
        <v>217</v>
      </c>
    </row>
    <row r="149" spans="1:7" ht="31.5">
      <c r="A149" s="1">
        <v>359</v>
      </c>
      <c r="B149" s="1" t="str">
        <f>"東華通訊"&amp;CHAR(10)&amp;"TUNG WAH NEWS"</f>
        <v>東華通訊
TUNG WAH NEWS</v>
      </c>
      <c r="C149" s="1" t="str">
        <f>"Dec 2017;"&amp;CHAR(10)&amp;"Jan-Nov 2018"</f>
        <v>Dec 2017;
Jan-Nov 2018</v>
      </c>
      <c r="D149" s="1" t="s">
        <v>355</v>
      </c>
      <c r="E149" s="1" t="s">
        <v>209</v>
      </c>
      <c r="F149" s="1" t="s">
        <v>649</v>
      </c>
      <c r="G149" s="5" t="s">
        <v>217</v>
      </c>
    </row>
    <row r="150" spans="1:7" ht="31.5">
      <c r="A150" s="1">
        <v>360</v>
      </c>
      <c r="B150" s="1" t="str">
        <f>"松栢之聲"&amp;CHAR(10)&amp;"THE VOICE"</f>
        <v>松栢之聲
THE VOICE</v>
      </c>
      <c r="C150" s="1" t="str">
        <f>"no. 485-496 15 Jan-15 Dec 2018"</f>
        <v>no. 485-496 15 Jan-15 Dec 2018</v>
      </c>
      <c r="D150" s="1" t="s">
        <v>356</v>
      </c>
      <c r="E150" s="1" t="s">
        <v>209</v>
      </c>
      <c r="F150" s="1" t="s">
        <v>649</v>
      </c>
      <c r="G150" s="5" t="s">
        <v>217</v>
      </c>
    </row>
    <row r="151" spans="1:7" ht="31.5">
      <c r="A151" s="1">
        <v>361</v>
      </c>
      <c r="B151" s="1" t="str">
        <f>"武俠世界"</f>
        <v>武俠世界</v>
      </c>
      <c r="C151" s="1" t="str">
        <f>"vol. 59 no. 22-52 (no. 3024-3054) 19 Jun 2017-15 Jan 2018"</f>
        <v>vol. 59 no. 22-52 (no. 3024-3054) 19 Jun 2017-15 Jan 2018</v>
      </c>
      <c r="D151" s="1" t="s">
        <v>357</v>
      </c>
      <c r="E151" s="1" t="s">
        <v>205</v>
      </c>
      <c r="F151" s="1" t="s">
        <v>649</v>
      </c>
      <c r="G151" s="5" t="s">
        <v>103</v>
      </c>
    </row>
    <row r="152" spans="1:7" ht="31.5">
      <c r="A152" s="1">
        <v>362</v>
      </c>
      <c r="B152" s="1" t="str">
        <f>"武剛車紀"&amp;CHAR(10)&amp;"MEN'S MACHINES"</f>
        <v>武剛車紀
MEN'S MACHINES</v>
      </c>
      <c r="C152" s="1" t="str">
        <f>"no. 256 Dec 2017;"&amp;CHAR(10)&amp;"no. 257-267 Jan-Nov 2018"</f>
        <v>no. 256 Dec 2017;
no. 257-267 Jan-Nov 2018</v>
      </c>
      <c r="D152" s="1" t="s">
        <v>358</v>
      </c>
      <c r="E152" s="1" t="s">
        <v>209</v>
      </c>
      <c r="F152" s="1" t="s">
        <v>649</v>
      </c>
      <c r="G152" s="5" t="s">
        <v>7</v>
      </c>
    </row>
    <row r="153" spans="1:7" ht="47.25">
      <c r="A153" s="1">
        <v>363</v>
      </c>
      <c r="B153" s="1" t="str">
        <f>"法燈"&amp;CHAR(10)&amp;"THE LIGHT OF DHARMA"</f>
        <v>法燈
THE LIGHT OF DHARMA</v>
      </c>
      <c r="C153" s="1" t="str">
        <f>"no. 426/427-428 01 Jan-01 Feb 2018;"&amp;CHAR(10)&amp;"no. 429/430 01 Apr 2018;"&amp;CHAR(10)&amp;"no. 431/432-437 15 Jun-01 Nov 2018"</f>
        <v>no. 426/427-428 01 Jan-01 Feb 2018;
no. 429/430 01 Apr 2018;
no. 431/432-437 15 Jun-01 Nov 2018</v>
      </c>
      <c r="D153" s="1" t="s">
        <v>359</v>
      </c>
      <c r="E153" s="1" t="s">
        <v>209</v>
      </c>
      <c r="F153" s="1" t="s">
        <v>649</v>
      </c>
      <c r="G153" s="5" t="s">
        <v>217</v>
      </c>
    </row>
    <row r="154" spans="1:7" ht="31.5">
      <c r="A154" s="1">
        <v>364</v>
      </c>
      <c r="B154" s="1" t="str">
        <f>"物業管理天下"&amp;CHAR(10)&amp;"BUILDING MANAGEMENT JOURNAL"</f>
        <v>物業管理天下
BUILDING MANAGEMENT JOURNAL</v>
      </c>
      <c r="C154" s="1" t="str">
        <f>"issue 3 Dec 2017;"&amp;CHAR(10)&amp;"issue 4-7 Mar-Oct 2018"</f>
        <v>issue 3 Dec 2017;
issue 4-7 Mar-Oct 2018</v>
      </c>
      <c r="D154" s="1" t="s">
        <v>360</v>
      </c>
      <c r="E154" s="1" t="s">
        <v>207</v>
      </c>
      <c r="F154" s="1" t="s">
        <v>649</v>
      </c>
      <c r="G154" s="5" t="s">
        <v>68</v>
      </c>
    </row>
    <row r="155" spans="1:7" ht="31.5">
      <c r="A155" s="1">
        <v>365</v>
      </c>
      <c r="B155" s="1" t="str">
        <f>"物管、環境衛生及回收業安全健康通訊"</f>
        <v>物管、環境衛生及回收業安全健康通訊</v>
      </c>
      <c r="C155" s="1" t="str">
        <f>"issue 27 Nov 2017;"&amp;CHAR(10)&amp;"issue 28 May 2018"</f>
        <v>issue 27 Nov 2017;
issue 28 May 2018</v>
      </c>
      <c r="D155" s="1" t="s">
        <v>282</v>
      </c>
      <c r="E155" s="1" t="s">
        <v>225</v>
      </c>
      <c r="F155" s="1" t="s">
        <v>649</v>
      </c>
      <c r="G155" s="5" t="s">
        <v>217</v>
      </c>
    </row>
    <row r="156" spans="1:7" ht="31.5">
      <c r="A156" s="1">
        <v>366</v>
      </c>
      <c r="B156" s="1" t="str">
        <f>"直通車月刊"&amp;CHAR(10)&amp;"THE RAIL MONTHLY"</f>
        <v>直通車月刊
THE RAIL MONTHLY</v>
      </c>
      <c r="C156" s="1" t="str">
        <f>"Jan-Dec 2018"</f>
        <v>Jan-Dec 2018</v>
      </c>
      <c r="D156" s="1" t="s">
        <v>361</v>
      </c>
      <c r="E156" s="1" t="s">
        <v>209</v>
      </c>
      <c r="F156" s="1" t="s">
        <v>649</v>
      </c>
      <c r="G156" s="5" t="s">
        <v>217</v>
      </c>
    </row>
    <row r="157" spans="1:7" ht="31.5">
      <c r="A157" s="1">
        <v>367</v>
      </c>
      <c r="B157" s="1" t="str">
        <f>"知識雜誌"&amp;CHAR(10)&amp;"KNOWLEDGE"</f>
        <v>知識雜誌
KNOWLEDGE</v>
      </c>
      <c r="C157" s="1" t="str">
        <f>"no. 89-97 Jan-Oct 2018"</f>
        <v>no. 89-97 Jan-Oct 2018</v>
      </c>
      <c r="D157" s="1" t="s">
        <v>362</v>
      </c>
      <c r="E157" s="1" t="s">
        <v>209</v>
      </c>
      <c r="F157" s="1" t="s">
        <v>649</v>
      </c>
      <c r="G157" s="5" t="s">
        <v>707</v>
      </c>
    </row>
    <row r="158" spans="1:7" ht="31.5">
      <c r="A158" s="1">
        <v>368</v>
      </c>
      <c r="B158" s="1" t="str">
        <f>"社情"&amp;CHAR(10)&amp;"SCENARIO"</f>
        <v>社情
SCENARIO</v>
      </c>
      <c r="C158" s="1" t="str">
        <f>"no. 58-62 Jan-Nov 2018"</f>
        <v>no. 58-62 Jan-Nov 2018</v>
      </c>
      <c r="D158" s="1" t="s">
        <v>363</v>
      </c>
      <c r="E158" s="1" t="s">
        <v>231</v>
      </c>
      <c r="F158" s="1" t="s">
        <v>650</v>
      </c>
      <c r="G158" s="5" t="s">
        <v>217</v>
      </c>
    </row>
    <row r="159" spans="1:7" ht="31.5">
      <c r="A159" s="1">
        <v>369</v>
      </c>
      <c r="B159" s="1" t="str">
        <f>"花嫁"&amp;CHAR(10)&amp;"ALL ABOUT WEDDING"</f>
        <v>花嫁
ALL ABOUT WEDDING</v>
      </c>
      <c r="C159" s="1" t="str">
        <f>"issue 60 Winter 2017;"&amp;CHAR(10)&amp;"issue 61-64 Spring-Winter 2018"</f>
        <v>issue 60 Winter 2017;
issue 61-64 Spring-Winter 2018</v>
      </c>
      <c r="D159" s="1" t="s">
        <v>364</v>
      </c>
      <c r="E159" s="1" t="s">
        <v>231</v>
      </c>
      <c r="F159" s="1" t="s">
        <v>649</v>
      </c>
      <c r="G159" s="5" t="s">
        <v>708</v>
      </c>
    </row>
    <row r="160" spans="1:7" ht="31.5">
      <c r="A160" s="1">
        <v>370</v>
      </c>
      <c r="B160" s="1" t="str">
        <f>"花嫁婚慶服務年鑑"&amp;CHAR(10)&amp;"ANNUAL BOOK OF WEDDING SERVICES"</f>
        <v>花嫁婚慶服務年鑑
ANNUAL BOOK OF WEDDING SERVICES</v>
      </c>
      <c r="C160" s="1" t="str">
        <f>"2018"</f>
        <v>2018</v>
      </c>
      <c r="D160" s="1" t="s">
        <v>364</v>
      </c>
      <c r="E160" s="1" t="s">
        <v>215</v>
      </c>
      <c r="F160" s="1" t="s">
        <v>649</v>
      </c>
      <c r="G160" s="5" t="s">
        <v>167</v>
      </c>
    </row>
    <row r="161" spans="1:7" ht="31.5">
      <c r="A161" s="1">
        <v>371</v>
      </c>
      <c r="B161" s="1" t="str">
        <f>"青年空間"</f>
        <v>青年空間</v>
      </c>
      <c r="C161" s="1" t="str">
        <f>"no. 45 Dec 2017;"&amp;CHAR(10)&amp;"no. 46-51 Feb-Dec 2018"</f>
        <v>no. 45 Dec 2017;
no. 46-51 Feb-Dec 2018</v>
      </c>
      <c r="D161" s="1" t="s">
        <v>365</v>
      </c>
      <c r="E161" s="1" t="s">
        <v>207</v>
      </c>
      <c r="F161" s="1" t="s">
        <v>649</v>
      </c>
      <c r="G161" s="5" t="s">
        <v>217</v>
      </c>
    </row>
    <row r="162" spans="1:7" ht="31.5">
      <c r="A162" s="1">
        <v>372</v>
      </c>
      <c r="B162" s="1" t="str">
        <f>"青年研究學報"&amp;CHAR(10)&amp;"JOURNAL OF YOUTH STUDIES"</f>
        <v>青年研究學報
JOURNAL OF YOUTH STUDIES</v>
      </c>
      <c r="C162" s="1" t="str">
        <f>"vol. 20 issue 2 (no. 40) Jul 2017"</f>
        <v>vol. 20 issue 2 (no. 40) Jul 2017</v>
      </c>
      <c r="D162" s="1" t="s">
        <v>365</v>
      </c>
      <c r="E162" s="1" t="s">
        <v>219</v>
      </c>
      <c r="F162" s="1" t="s">
        <v>649</v>
      </c>
      <c r="G162" s="5" t="s">
        <v>11</v>
      </c>
    </row>
    <row r="163" spans="1:7" ht="47.25">
      <c r="A163" s="1">
        <v>373</v>
      </c>
      <c r="B163" s="1" t="str">
        <f>"信報財經月刊"&amp;CHAR(10)&amp;"HONG KONG ECONOMIC JOURNAL MONTHLY"</f>
        <v>信報財經月刊
HONG KONG ECONOMIC JOURNAL MONTHLY</v>
      </c>
      <c r="C163" s="1" t="str">
        <f>"no. 491-501 Feb-Dec 2018;"&amp;CHAR(10)&amp;"no. 502 Jan 2019"</f>
        <v>no. 491-501 Feb-Dec 2018;
no. 502 Jan 2019</v>
      </c>
      <c r="D163" s="1" t="s">
        <v>366</v>
      </c>
      <c r="E163" s="1" t="s">
        <v>209</v>
      </c>
      <c r="F163" s="1" t="s">
        <v>649</v>
      </c>
      <c r="G163" s="5" t="s">
        <v>41</v>
      </c>
    </row>
    <row r="164" spans="1:7" ht="31.5">
      <c r="A164" s="1">
        <v>374</v>
      </c>
      <c r="B164" s="1" t="str">
        <f>"冒險樂園月刊"</f>
        <v>冒險樂園月刊</v>
      </c>
      <c r="C164" s="1" t="str">
        <f>"2018 vol. 2-12 15 Jan-15 Nov 2018;"&amp;CHAR(10)&amp;"2019 vol. 1 15 Dec 2018"</f>
        <v>2018 vol. 2-12 15 Jan-15 Nov 2018;
2019 vol. 1 15 Dec 2018</v>
      </c>
      <c r="D164" s="1" t="s">
        <v>367</v>
      </c>
      <c r="E164" s="1" t="s">
        <v>209</v>
      </c>
      <c r="F164" s="1" t="s">
        <v>649</v>
      </c>
      <c r="G164" s="5" t="s">
        <v>44</v>
      </c>
    </row>
    <row r="165" spans="1:7" ht="31.5">
      <c r="A165" s="1">
        <v>375</v>
      </c>
      <c r="B165" s="1" t="str">
        <f>"前哨"&amp;CHAR(10)&amp;"THE FRONT-LINE MAGAZINE"</f>
        <v>前哨
THE FRONT-LINE MAGAZINE</v>
      </c>
      <c r="C165" s="1" t="str">
        <f>"no. 320-322 Oct-Dec 2017;"&amp;CHAR(10)&amp;"no. 323-331 Jan-Sep 2018"</f>
        <v>no. 320-322 Oct-Dec 2017;
no. 323-331 Jan-Sep 2018</v>
      </c>
      <c r="D165" s="1" t="s">
        <v>368</v>
      </c>
      <c r="E165" s="1" t="s">
        <v>209</v>
      </c>
      <c r="F165" s="1" t="s">
        <v>649</v>
      </c>
      <c r="G165" s="5" t="s">
        <v>7</v>
      </c>
    </row>
    <row r="166" spans="1:7">
      <c r="A166" s="1">
        <v>376</v>
      </c>
      <c r="B166" s="1" t="str">
        <f>"南社之音"</f>
        <v>南社之音</v>
      </c>
      <c r="C166" s="1" t="str">
        <f>"no. 115-116 Jun-Dec 2018"</f>
        <v>no. 115-116 Jun-Dec 2018</v>
      </c>
      <c r="D166" s="1" t="s">
        <v>369</v>
      </c>
      <c r="E166" s="1" t="s">
        <v>231</v>
      </c>
      <c r="F166" s="1" t="s">
        <v>649</v>
      </c>
      <c r="G166" s="5" t="s">
        <v>217</v>
      </c>
    </row>
    <row r="167" spans="1:7" ht="94.5">
      <c r="A167" s="1">
        <v>377</v>
      </c>
      <c r="B167" s="1" t="str">
        <f>"品牌名錶"&amp;CHAR(10)&amp;"BRAND WATCH"</f>
        <v>品牌名錶
BRAND WATCH</v>
      </c>
      <c r="C167" s="1" t="str">
        <f>"vol. 4 Dec 2013;"&amp;CHAR(10)&amp;"vol. 5-7 Mar-Sep 2014;"&amp;CHAR(10)&amp;"2016 vol. 3-4 Sep-Dec 2016;"&amp;CHAR(10)&amp;"2017 vol. 1-2 Mar-Jun 2017;"&amp;CHAR(10)&amp;"2017 vol. 4 Dec 2017;"&amp;CHAR(10)&amp;"2018 vol. 1-3 Mar-Sep 2018"</f>
        <v>vol. 4 Dec 2013;
vol. 5-7 Mar-Sep 2014;
2016 vol. 3-4 Sep-Dec 2016;
2017 vol. 1-2 Mar-Jun 2017;
2017 vol. 4 Dec 2017;
2018 vol. 1-3 Mar-Sep 2018</v>
      </c>
      <c r="D167" s="1" t="s">
        <v>95</v>
      </c>
      <c r="E167" s="1" t="s">
        <v>370</v>
      </c>
      <c r="F167" s="1" t="s">
        <v>649</v>
      </c>
      <c r="G167" s="5" t="s">
        <v>324</v>
      </c>
    </row>
    <row r="168" spans="1:7" ht="31.5">
      <c r="A168" s="1">
        <v>378</v>
      </c>
      <c r="B168" s="1" t="str">
        <f>"城市文藝"&amp;CHAR(10)&amp;"HONG KONG LITERATURE BIMONTHLY"</f>
        <v>城市文藝
HONG KONG LITERATURE BIMONTHLY</v>
      </c>
      <c r="C168" s="1" t="str">
        <f>"no. 92 Dec 2017;"&amp;CHAR(10)&amp;"no. 93-97 Feb-Oct 2018"</f>
        <v>no. 92 Dec 2017;
no. 93-97 Feb-Oct 2018</v>
      </c>
      <c r="D168" s="1" t="s">
        <v>371</v>
      </c>
      <c r="E168" s="1" t="s">
        <v>207</v>
      </c>
      <c r="F168" s="1" t="s">
        <v>649</v>
      </c>
      <c r="G168" s="5" t="s">
        <v>38</v>
      </c>
    </row>
    <row r="169" spans="1:7" ht="31.5">
      <c r="A169" s="1">
        <v>379</v>
      </c>
      <c r="B169" s="1" t="str">
        <f>"宣道出版社通訊"&amp;CHAR(10)&amp;"CHINA ALLIANCE PRESS NEWSLETTER"</f>
        <v>宣道出版社通訊
CHINA ALLIANCE PRESS NEWSLETTER</v>
      </c>
      <c r="C169" s="1" t="str">
        <f>"no. 81 Oct 2017;"&amp;CHAR(10)&amp;"no. 82 Mar 2018"</f>
        <v>no. 81 Oct 2017;
no. 82 Mar 2018</v>
      </c>
      <c r="D169" s="1" t="s">
        <v>372</v>
      </c>
      <c r="E169" s="1" t="s">
        <v>225</v>
      </c>
      <c r="F169" s="1" t="s">
        <v>649</v>
      </c>
      <c r="G169" s="5" t="s">
        <v>217</v>
      </c>
    </row>
    <row r="170" spans="1:7">
      <c r="A170" s="1">
        <v>380</v>
      </c>
      <c r="B170" s="1" t="str">
        <f>"建造業安全健康通訊"</f>
        <v>建造業安全健康通訊</v>
      </c>
      <c r="C170" s="1" t="str">
        <f>"issue 51 Jan 2018"</f>
        <v>issue 51 Jan 2018</v>
      </c>
      <c r="D170" s="1" t="s">
        <v>282</v>
      </c>
      <c r="E170" s="1" t="s">
        <v>225</v>
      </c>
      <c r="F170" s="1" t="s">
        <v>649</v>
      </c>
      <c r="G170" s="5" t="s">
        <v>217</v>
      </c>
    </row>
    <row r="171" spans="1:7" ht="47.25">
      <c r="A171" s="1">
        <v>381</v>
      </c>
      <c r="B171" s="1" t="str">
        <f>"建道學刊"&amp;CHAR(10)&amp;"JIAN DAO : A JOURNAL OF BIBLE &amp; THEOLOGY"</f>
        <v>建道學刊
JIAN DAO : A JOURNAL OF BIBLE &amp; THEOLOGY</v>
      </c>
      <c r="C171" s="1" t="str">
        <f>"issue 49 Jan 2018"</f>
        <v>issue 49 Jan 2018</v>
      </c>
      <c r="D171" s="1" t="s">
        <v>373</v>
      </c>
      <c r="E171" s="1" t="s">
        <v>219</v>
      </c>
      <c r="F171" s="1" t="s">
        <v>650</v>
      </c>
      <c r="G171" s="5" t="s">
        <v>97</v>
      </c>
    </row>
    <row r="172" spans="1:7">
      <c r="A172" s="1">
        <v>382</v>
      </c>
      <c r="B172" s="1" t="str">
        <f>"春雨"</f>
        <v>春雨</v>
      </c>
      <c r="C172" s="1" t="str">
        <f>"no. 160-164 Jan-Nov 2018"</f>
        <v>no. 160-164 Jan-Nov 2018</v>
      </c>
      <c r="D172" s="1" t="s">
        <v>374</v>
      </c>
      <c r="E172" s="1" t="s">
        <v>207</v>
      </c>
      <c r="F172" s="1" t="s">
        <v>649</v>
      </c>
      <c r="G172" s="5" t="s">
        <v>709</v>
      </c>
    </row>
    <row r="173" spans="1:7" ht="63">
      <c r="A173" s="1">
        <v>383</v>
      </c>
      <c r="B173" s="1" t="str">
        <f>"春秋"&amp;CHAR(10)&amp;"THE OBSERVATION POST"</f>
        <v>春秋
THE OBSERVATION POST</v>
      </c>
      <c r="C173" s="1" t="str">
        <f>"no. 1101/1103 (qtr. 04) Oct/Dec 2017;"&amp;CHAR(10)&amp;"no. 1104/1106 (qtr. 01) Jan/Mar 2018;"&amp;CHAR(10)&amp;"no. 1107/1109 (qtr. 02) Apr/Jun 2018;"&amp;CHAR(10)&amp;"no. 1110/1112 (qtr. 03) Jul/Sep 2018"</f>
        <v>no. 1101/1103 (qtr. 04) Oct/Dec 2017;
no. 1104/1106 (qtr. 01) Jan/Mar 2018;
no. 1107/1109 (qtr. 02) Apr/Jun 2018;
no. 1110/1112 (qtr. 03) Jul/Sep 2018</v>
      </c>
      <c r="D173" s="1" t="s">
        <v>375</v>
      </c>
      <c r="E173" s="1" t="s">
        <v>231</v>
      </c>
      <c r="F173" s="1" t="s">
        <v>649</v>
      </c>
      <c r="G173" s="5" t="s">
        <v>44</v>
      </c>
    </row>
    <row r="174" spans="1:7" ht="31.5">
      <c r="A174" s="1">
        <v>384</v>
      </c>
      <c r="B174" s="1" t="str">
        <f>"星島日報投資王周刊"&amp;CHAR(10)&amp;"SINGTAO INVESTMENT WEEKLY"</f>
        <v>星島日報投資王周刊
SINGTAO INVESTMENT WEEKLY</v>
      </c>
      <c r="C174" s="1" t="str">
        <f>"vol. 708-758 01 Jan-24 Dec 2018"</f>
        <v>vol. 708-758 01 Jan-24 Dec 2018</v>
      </c>
      <c r="D174" s="1" t="s">
        <v>376</v>
      </c>
      <c r="E174" s="1" t="s">
        <v>205</v>
      </c>
      <c r="F174" s="1" t="s">
        <v>649</v>
      </c>
      <c r="G174" s="5" t="s">
        <v>278</v>
      </c>
    </row>
    <row r="175" spans="1:7" ht="31.5">
      <c r="A175" s="1">
        <v>385</v>
      </c>
      <c r="B175" s="1" t="str">
        <f>"流行新姿"&amp;CHAR(10)&amp;"FASHION &amp; BEAUTY"</f>
        <v>流行新姿
FASHION &amp; BEAUTY</v>
      </c>
      <c r="C175" s="1" t="str">
        <f>"vol. 611-612 07 Jun-07 Dec 2018"</f>
        <v>vol. 611-612 07 Jun-07 Dec 2018</v>
      </c>
      <c r="D175" s="1" t="s">
        <v>377</v>
      </c>
      <c r="E175" s="1" t="s">
        <v>219</v>
      </c>
      <c r="F175" s="1" t="s">
        <v>649</v>
      </c>
      <c r="G175" s="5" t="s">
        <v>693</v>
      </c>
    </row>
    <row r="176" spans="1:7" ht="31.5">
      <c r="A176" s="1">
        <v>386</v>
      </c>
      <c r="B176" s="1" t="str">
        <f>"研訊學刊"&amp;CHAR(10)&amp;"RESEARCH JOURNAL"</f>
        <v>研訊學刊
RESEARCH JOURNAL</v>
      </c>
      <c r="C176" s="1" t="str">
        <f>"no. 23 Dec 2017"</f>
        <v>no. 23 Dec 2017</v>
      </c>
      <c r="D176" s="1" t="s">
        <v>378</v>
      </c>
      <c r="E176" s="1" t="s">
        <v>215</v>
      </c>
      <c r="F176" s="1" t="s">
        <v>649</v>
      </c>
      <c r="G176" s="5" t="s">
        <v>11</v>
      </c>
    </row>
    <row r="177" spans="1:7" ht="31.5">
      <c r="A177" s="1">
        <v>387</v>
      </c>
      <c r="B177" s="1" t="str">
        <f>"紅蘋果"&amp;CHAR(10)&amp;"RED APPLE"</f>
        <v>紅蘋果
RED APPLE</v>
      </c>
      <c r="C177" s="1" t="str">
        <f>"no. 480-487 Jan-Aug 2018;"&amp;CHAR(10)&amp;"no. 488-491 Sep-Dec 2018"</f>
        <v>no. 480-487 Jan-Aug 2018;
no. 488-491 Sep-Dec 2018</v>
      </c>
      <c r="D177" s="1" t="s">
        <v>226</v>
      </c>
      <c r="E177" s="1" t="s">
        <v>284</v>
      </c>
      <c r="F177" s="1" t="s">
        <v>649</v>
      </c>
      <c r="G177" s="5" t="s">
        <v>71</v>
      </c>
    </row>
    <row r="178" spans="1:7" ht="31.5">
      <c r="A178" s="1">
        <v>388</v>
      </c>
      <c r="B178" s="1" t="str">
        <f>"美化家庭"&amp;CHAR(10)&amp;"SWEET HOME"</f>
        <v>美化家庭
SWEET HOME</v>
      </c>
      <c r="C178" s="1" t="str">
        <f>"issue 394 Aug 2018"</f>
        <v>issue 394 Aug 2018</v>
      </c>
      <c r="D178" s="1" t="s">
        <v>345</v>
      </c>
      <c r="E178" s="1" t="s">
        <v>219</v>
      </c>
      <c r="F178" s="1" t="s">
        <v>649</v>
      </c>
      <c r="G178" s="5" t="s">
        <v>100</v>
      </c>
    </row>
    <row r="179" spans="1:7" ht="47.25">
      <c r="A179" s="1">
        <v>389</v>
      </c>
      <c r="B179" s="1" t="str">
        <f>"美新報"&amp;CHAR(10)&amp;"NEW VILLAGE NEWS"</f>
        <v>美新報
NEW VILLAGE NEWS</v>
      </c>
      <c r="C179" s="1" t="str">
        <f>"22 Dec-29 Dec 2017;"&amp;CHAR(10)&amp;"05 Jan-09 Feb 2018;"&amp;CHAR(10)&amp;"02 Mar-21 Dec 2018"</f>
        <v>22 Dec-29 Dec 2017;
05 Jan-09 Feb 2018;
02 Mar-21 Dec 2018</v>
      </c>
      <c r="D179" s="1" t="s">
        <v>379</v>
      </c>
      <c r="E179" s="1" t="s">
        <v>205</v>
      </c>
      <c r="F179" s="1" t="s">
        <v>649</v>
      </c>
      <c r="G179" s="5" t="s">
        <v>217</v>
      </c>
    </row>
    <row r="180" spans="1:7" ht="31.5">
      <c r="A180" s="1">
        <v>390</v>
      </c>
      <c r="B180" s="1" t="str">
        <f>"美麗中國影像報"&amp;CHAR(10)&amp;"COLORFUL CHINA PHOTO PRESS"</f>
        <v>美麗中國影像報
COLORFUL CHINA PHOTO PRESS</v>
      </c>
      <c r="C180" s="1" t="str">
        <f>"2017 no. 12 (no. 53) 10 Dec 2017;"&amp;CHAR(10)&amp;"2018 no. 1-12 (no. 54-65) 10 Jan-10 Dec 2018"</f>
        <v>2017 no. 12 (no. 53) 10 Dec 2017;
2018 no. 1-12 (no. 54-65) 10 Jan-10 Dec 2018</v>
      </c>
      <c r="D180" s="1" t="s">
        <v>380</v>
      </c>
      <c r="E180" s="1" t="s">
        <v>209</v>
      </c>
      <c r="F180" s="1" t="s">
        <v>649</v>
      </c>
      <c r="G180" s="5" t="s">
        <v>217</v>
      </c>
    </row>
    <row r="181" spans="1:7">
      <c r="A181" s="1">
        <v>391</v>
      </c>
      <c r="B181" s="1" t="str">
        <f>"苗"</f>
        <v>苗</v>
      </c>
      <c r="C181" s="1" t="str">
        <f>"Jan/Mar-Oct/Dec 2018"</f>
        <v>Jan/Mar-Oct/Dec 2018</v>
      </c>
      <c r="D181" s="1" t="s">
        <v>381</v>
      </c>
      <c r="E181" s="1" t="s">
        <v>231</v>
      </c>
      <c r="F181" s="1" t="s">
        <v>649</v>
      </c>
      <c r="G181" s="5" t="s">
        <v>217</v>
      </c>
    </row>
    <row r="182" spans="1:7" ht="31.5">
      <c r="A182" s="1">
        <v>392</v>
      </c>
      <c r="B182" s="1" t="str">
        <f>"音響技術"&amp;CHAR(10)&amp;"AUDIOTECHNIQUE"</f>
        <v>音響技術
AUDIOTECHNIQUE</v>
      </c>
      <c r="C182" s="1" t="str">
        <f>"no. 436-447 Jan-Dec 2018"</f>
        <v>no. 436-447 Jan-Dec 2018</v>
      </c>
      <c r="D182" s="1" t="s">
        <v>382</v>
      </c>
      <c r="E182" s="1" t="s">
        <v>209</v>
      </c>
      <c r="F182" s="1" t="s">
        <v>649</v>
      </c>
      <c r="G182" s="5" t="s">
        <v>41</v>
      </c>
    </row>
    <row r="183" spans="1:7" ht="47.25">
      <c r="A183" s="1">
        <v>393</v>
      </c>
      <c r="B183" s="1" t="str">
        <f>"香港中醫雜誌"&amp;CHAR(10)&amp;"HONG KONG JOURNAL OF TRADITIONAL CHINESE MEDICINE"</f>
        <v>香港中醫雜誌
HONG KONG JOURNAL OF TRADITIONAL CHINESE MEDICINE</v>
      </c>
      <c r="C183" s="1" t="str">
        <f>"vol. 13 no. 1-4 Jan-Oct 2018"</f>
        <v>vol. 13 no. 1-4 Jan-Oct 2018</v>
      </c>
      <c r="D183" s="1" t="s">
        <v>383</v>
      </c>
      <c r="E183" s="1" t="s">
        <v>231</v>
      </c>
      <c r="F183" s="1" t="s">
        <v>649</v>
      </c>
      <c r="G183" s="5" t="s">
        <v>217</v>
      </c>
    </row>
    <row r="184" spans="1:7" ht="31.5">
      <c r="A184" s="1">
        <v>394</v>
      </c>
      <c r="B184" s="1" t="str">
        <f>"香港之窗"&amp;CHAR(10)&amp;"HONG KONG WINDOW"</f>
        <v>香港之窗
HONG KONG WINDOW</v>
      </c>
      <c r="C184" s="1" t="str">
        <f>"no. 130-131 Apr-Nov 2018"</f>
        <v>no. 130-131 Apr-Nov 2018</v>
      </c>
      <c r="D184" s="1" t="s">
        <v>384</v>
      </c>
      <c r="E184" s="1" t="s">
        <v>225</v>
      </c>
      <c r="F184" s="1" t="s">
        <v>649</v>
      </c>
      <c r="G184" s="5" t="s">
        <v>66</v>
      </c>
    </row>
    <row r="185" spans="1:7">
      <c r="A185" s="1">
        <v>395</v>
      </c>
      <c r="B185" s="1" t="str">
        <f>"香港少兒中文報"</f>
        <v>香港少兒中文報</v>
      </c>
      <c r="C185" s="1" t="str">
        <f>"no. 1 15 Jul 2018"</f>
        <v>no. 1 15 Jul 2018</v>
      </c>
      <c r="D185" s="1" t="s">
        <v>385</v>
      </c>
      <c r="E185" s="1" t="s">
        <v>287</v>
      </c>
      <c r="F185" s="1" t="s">
        <v>649</v>
      </c>
      <c r="G185" s="5" t="s">
        <v>710</v>
      </c>
    </row>
    <row r="186" spans="1:7" ht="31.5">
      <c r="A186" s="1">
        <v>396</v>
      </c>
      <c r="B186" s="1" t="str">
        <f>"香港文學月刊"&amp;CHAR(10)&amp;"HONG KONG LITERARY"</f>
        <v>香港文學月刊
HONG KONG LITERARY</v>
      </c>
      <c r="C186" s="1" t="str">
        <f>"no. 397-408 Jan-Dec 2018"</f>
        <v>no. 397-408 Jan-Dec 2018</v>
      </c>
      <c r="D186" s="1" t="s">
        <v>386</v>
      </c>
      <c r="E186" s="1" t="s">
        <v>209</v>
      </c>
      <c r="F186" s="1" t="s">
        <v>649</v>
      </c>
      <c r="G186" s="5" t="s">
        <v>44</v>
      </c>
    </row>
    <row r="187" spans="1:7" ht="31.5">
      <c r="A187" s="1">
        <v>397</v>
      </c>
      <c r="B187" s="1" t="str">
        <f>"香港文學報"&amp;CHAR(10)&amp;"HONG KONG LITERARY NEWSPAPER"</f>
        <v>香港文學報
HONG KONG LITERARY NEWSPAPER</v>
      </c>
      <c r="C187" s="1" t="str">
        <f>"2017 no. 3-4 (no. 144-145) Sep-Dec 2017;"&amp;CHAR(10)&amp;"2018 no. 1-3 (no. 146-148) Mar-Sep 2018"</f>
        <v>2017 no. 3-4 (no. 144-145) Sep-Dec 2017;
2018 no. 1-3 (no. 146-148) Mar-Sep 2018</v>
      </c>
      <c r="D187" s="1" t="s">
        <v>387</v>
      </c>
      <c r="E187" s="1" t="s">
        <v>231</v>
      </c>
      <c r="F187" s="1" t="s">
        <v>649</v>
      </c>
      <c r="G187" s="5" t="s">
        <v>181</v>
      </c>
    </row>
    <row r="188" spans="1:7" ht="31.5">
      <c r="A188" s="1">
        <v>398</v>
      </c>
      <c r="B188" s="1" t="str">
        <f>"香港文藝家"</f>
        <v>香港文藝家</v>
      </c>
      <c r="C188" s="1" t="str">
        <f>"no. 54 Jan 2017;"&amp;CHAR(10)&amp;"no. 58-60 Jan-Sep 2018"</f>
        <v>no. 54 Jan 2017;
no. 58-60 Jan-Sep 2018</v>
      </c>
      <c r="D188" s="1" t="s">
        <v>388</v>
      </c>
      <c r="E188" s="1" t="s">
        <v>228</v>
      </c>
      <c r="F188" s="1" t="s">
        <v>649</v>
      </c>
      <c r="G188" s="5" t="s">
        <v>217</v>
      </c>
    </row>
    <row r="189" spans="1:7" ht="31.5">
      <c r="A189" s="1">
        <v>399</v>
      </c>
      <c r="B189" s="1" t="str">
        <f>"香港文藝報"&amp;CHAR(10)&amp;"HONG KONG LITERATURE"</f>
        <v>香港文藝報
HONG KONG LITERATURE</v>
      </c>
      <c r="C189" s="1" t="str">
        <f>"no. 60-61 Mar-Aug 2018"</f>
        <v>no. 60-61 Mar-Aug 2018</v>
      </c>
      <c r="D189" s="1" t="s">
        <v>389</v>
      </c>
      <c r="E189" s="1" t="s">
        <v>231</v>
      </c>
      <c r="F189" s="1" t="s">
        <v>649</v>
      </c>
      <c r="G189" s="5" t="s">
        <v>693</v>
      </c>
    </row>
    <row r="190" spans="1:7">
      <c r="A190" s="1">
        <v>400</v>
      </c>
      <c r="B190" s="1" t="str">
        <f>"香港生活"</f>
        <v>香港生活</v>
      </c>
      <c r="C190" s="1" t="str">
        <f>"2018"</f>
        <v>2018</v>
      </c>
      <c r="D190" s="1" t="s">
        <v>61</v>
      </c>
      <c r="E190" s="1" t="s">
        <v>215</v>
      </c>
      <c r="F190" s="1" t="s">
        <v>652</v>
      </c>
      <c r="G190" s="5" t="s">
        <v>217</v>
      </c>
    </row>
    <row r="191" spans="1:7" ht="31.5">
      <c r="A191" s="1">
        <v>401</v>
      </c>
      <c r="B191" s="1" t="str">
        <f>"香港印刷"&amp;CHAR(10)&amp;"HONG KONG PRINT MEDIA"</f>
        <v>香港印刷
HONG KONG PRINT MEDIA</v>
      </c>
      <c r="C191" s="1" t="str">
        <f>"vol. 124-131 Jan-Nov 2018"</f>
        <v>vol. 124-131 Jan-Nov 2018</v>
      </c>
      <c r="D191" s="1" t="s">
        <v>390</v>
      </c>
      <c r="E191" s="1" t="s">
        <v>209</v>
      </c>
      <c r="F191" s="1" t="s">
        <v>649</v>
      </c>
      <c r="G191" s="5" t="s">
        <v>217</v>
      </c>
    </row>
    <row r="192" spans="1:7" ht="47.25">
      <c r="A192" s="1">
        <v>402</v>
      </c>
      <c r="B192" s="1" t="str">
        <f>"香港印藝學會月刊"&amp;CHAR(10)&amp;"GRAPHIC ARTS ASSOCIATION OF HONG KONG BULLETIN"</f>
        <v>香港印藝學會月刊
GRAPHIC ARTS ASSOCIATION OF HONG KONG BULLETIN</v>
      </c>
      <c r="C192" s="1" t="str">
        <f>"issue 408 Dec 2017;"&amp;CHAR(10)&amp;"issue 409-419 Jan-Nov 2018"</f>
        <v>issue 408 Dec 2017;
issue 409-419 Jan-Nov 2018</v>
      </c>
      <c r="D192" s="1" t="s">
        <v>391</v>
      </c>
      <c r="E192" s="1" t="s">
        <v>209</v>
      </c>
      <c r="F192" s="1" t="s">
        <v>649</v>
      </c>
      <c r="G192" s="5" t="s">
        <v>217</v>
      </c>
    </row>
    <row r="193" spans="1:7" ht="31.5">
      <c r="A193" s="1">
        <v>403</v>
      </c>
      <c r="B193" s="1" t="str">
        <f>"香港佛教"&amp;CHAR(10)&amp;"BUDDHIST IN HONG KONG"</f>
        <v>香港佛教
BUDDHIST IN HONG KONG</v>
      </c>
      <c r="C193" s="1" t="str">
        <f>"issue 692-703 Jan-Dec 2018"</f>
        <v>issue 692-703 Jan-Dec 2018</v>
      </c>
      <c r="D193" s="1" t="s">
        <v>392</v>
      </c>
      <c r="E193" s="1" t="s">
        <v>209</v>
      </c>
      <c r="F193" s="1" t="s">
        <v>649</v>
      </c>
      <c r="G193" s="5" t="s">
        <v>693</v>
      </c>
    </row>
    <row r="194" spans="1:7" ht="31.5">
      <c r="A194" s="1">
        <v>404</v>
      </c>
      <c r="B194" s="1" t="str">
        <f>"香港作家"&amp;CHAR(10)&amp;"HONG KONG WRITERS"</f>
        <v>香港作家
HONG KONG WRITERS</v>
      </c>
      <c r="C194" s="1" t="str">
        <f>"2017 no. 6 Nov 2017;"&amp;CHAR(10)&amp;"2018 no. 1-4 Jan-Jul 2018"</f>
        <v>2017 no. 6 Nov 2017;
2018 no. 1-4 Jan-Jul 2018</v>
      </c>
      <c r="D194" s="1" t="s">
        <v>393</v>
      </c>
      <c r="E194" s="1" t="s">
        <v>207</v>
      </c>
      <c r="F194" s="1" t="s">
        <v>649</v>
      </c>
      <c r="G194" s="5" t="s">
        <v>44</v>
      </c>
    </row>
    <row r="195" spans="1:7" ht="47.25">
      <c r="A195" s="1">
        <v>405</v>
      </c>
      <c r="B195" s="1" t="str">
        <f>"香港美容專業雜誌"&amp;CHAR(10)&amp;"HK BEAUTY + LES NOUVELLES ESTHETIQUES HONG KONG"</f>
        <v>香港美容專業雜誌
HK BEAUTY + LES NOUVELLES ESTHETIQUES HONG KONG</v>
      </c>
      <c r="C195" s="1" t="str">
        <f>"issue 232-243 Jan-Dec 2018"</f>
        <v>issue 232-243 Jan-Dec 2018</v>
      </c>
      <c r="D195" s="1" t="s">
        <v>394</v>
      </c>
      <c r="E195" s="1" t="s">
        <v>209</v>
      </c>
      <c r="F195" s="1" t="s">
        <v>649</v>
      </c>
      <c r="G195" s="5" t="s">
        <v>100</v>
      </c>
    </row>
    <row r="196" spans="1:7" ht="31.5">
      <c r="A196" s="1">
        <v>406</v>
      </c>
      <c r="B196" s="1" t="str">
        <f>"香港美容採購指南"&amp;CHAR(10)&amp;"BUYERS' GUIDE"</f>
        <v>香港美容採購指南
BUYERS' GUIDE</v>
      </c>
      <c r="C196" s="1" t="str">
        <f>"issue 175-186 Jan-Dec 2018"</f>
        <v>issue 175-186 Jan-Dec 2018</v>
      </c>
      <c r="D196" s="1" t="s">
        <v>394</v>
      </c>
      <c r="E196" s="1" t="s">
        <v>209</v>
      </c>
      <c r="F196" s="1" t="s">
        <v>649</v>
      </c>
      <c r="G196" s="5" t="s">
        <v>700</v>
      </c>
    </row>
    <row r="197" spans="1:7" ht="31.5">
      <c r="A197" s="1">
        <v>407</v>
      </c>
      <c r="B197" s="1" t="str">
        <f>"香港美術"&amp;CHAR(10)&amp;"HKART"</f>
        <v>香港美術
HKART</v>
      </c>
      <c r="C197" s="1" t="str">
        <f>"2018 no. 1-3 (no. 27-29)"</f>
        <v>2018 no. 1-3 (no. 27-29)</v>
      </c>
      <c r="D197" s="1" t="s">
        <v>395</v>
      </c>
      <c r="E197" s="1" t="s">
        <v>231</v>
      </c>
      <c r="F197" s="1" t="s">
        <v>649</v>
      </c>
      <c r="G197" s="5" t="s">
        <v>7</v>
      </c>
    </row>
    <row r="198" spans="1:7" ht="31.5">
      <c r="A198" s="1">
        <v>408</v>
      </c>
      <c r="B198" s="1" t="str">
        <f>"香港家私"&amp;CHAR(10)&amp;"HONG KONG FURNITURE"</f>
        <v>香港家私
HONG KONG FURNITURE</v>
      </c>
      <c r="C198" s="1" t="str">
        <f>"no. 50 Nov 2017;"&amp;CHAR(10)&amp;"no. 51-55 Mar-Nov 2018"</f>
        <v>no. 50 Nov 2017;
no. 51-55 Mar-Nov 2018</v>
      </c>
      <c r="D198" s="1" t="s">
        <v>396</v>
      </c>
      <c r="E198" s="1" t="s">
        <v>207</v>
      </c>
      <c r="F198" s="1" t="s">
        <v>649</v>
      </c>
      <c r="G198" s="5" t="s">
        <v>7</v>
      </c>
    </row>
    <row r="199" spans="1:7" ht="31.5">
      <c r="A199" s="1">
        <v>409</v>
      </c>
      <c r="B199" s="1" t="str">
        <f>"香港動物報"&amp;CHAR(10)&amp;"ANIMAL POST"</f>
        <v>香港動物報
ANIMAL POST</v>
      </c>
      <c r="C199" s="1" t="str">
        <f>"no. 1 Jul 2017;"&amp;CHAR(10)&amp;"no. 2 Jul 2018"</f>
        <v>no. 1 Jul 2017;
no. 2 Jul 2018</v>
      </c>
      <c r="D199" s="1" t="s">
        <v>397</v>
      </c>
      <c r="E199" s="1" t="s">
        <v>215</v>
      </c>
      <c r="F199" s="1" t="s">
        <v>649</v>
      </c>
      <c r="G199" s="5" t="s">
        <v>278</v>
      </c>
    </row>
    <row r="200" spans="1:7" ht="47.25">
      <c r="A200" s="1">
        <v>410</v>
      </c>
      <c r="B200" s="1" t="str">
        <f>"香港教師中心學報"&amp;CHAR(10)&amp;"HONG KONG TEACHERS' CENTRE JOURNAL"</f>
        <v>香港教師中心學報
HONG KONG TEACHERS' CENTRE JOURNAL</v>
      </c>
      <c r="C200" s="1" t="str">
        <f>"vol. 16 2017"</f>
        <v>vol. 16 2017</v>
      </c>
      <c r="D200" s="1" t="s">
        <v>398</v>
      </c>
      <c r="E200" s="1" t="s">
        <v>215</v>
      </c>
      <c r="F200" s="1" t="s">
        <v>650</v>
      </c>
      <c r="G200" s="5" t="s">
        <v>217</v>
      </c>
    </row>
    <row r="201" spans="1:7" ht="31.5">
      <c r="A201" s="1">
        <v>411</v>
      </c>
      <c r="B201" s="1" t="str">
        <f>"香港童軍"&amp;CHAR(10)&amp;"HONG KONG SCOUTING"</f>
        <v>香港童軍
HONG KONG SCOUTING</v>
      </c>
      <c r="C201" s="1" t="str">
        <f>"no. 403-404 Nov-Dec 2017;"&amp;CHAR(10)&amp;"no. 405-415 Jan-Nov 2018"</f>
        <v>no. 403-404 Nov-Dec 2017;
no. 405-415 Jan-Nov 2018</v>
      </c>
      <c r="D201" s="1" t="s">
        <v>399</v>
      </c>
      <c r="E201" s="1" t="s">
        <v>209</v>
      </c>
      <c r="F201" s="1" t="s">
        <v>649</v>
      </c>
      <c r="G201" s="5" t="s">
        <v>400</v>
      </c>
    </row>
    <row r="202" spans="1:7" ht="47.25">
      <c r="A202" s="1">
        <v>412</v>
      </c>
      <c r="B202" s="1" t="str">
        <f>"香港聾人福利促進會通訊"&amp;CHAR(10)&amp;"HONG KONG SOCIETY FOR THE DEAF NEWSLETTER"</f>
        <v>香港聾人福利促進會通訊
HONG KONG SOCIETY FOR THE DEAF NEWSLETTER</v>
      </c>
      <c r="C202" s="1" t="str">
        <f>"Mar/Apr-Nov/Dec 2018;"&amp;CHAR(10)&amp;"Jan/Feb 2019"</f>
        <v>Mar/Apr-Nov/Dec 2018;
Jan/Feb 2019</v>
      </c>
      <c r="D202" s="1" t="s">
        <v>401</v>
      </c>
      <c r="E202" s="1" t="s">
        <v>207</v>
      </c>
      <c r="F202" s="1" t="s">
        <v>650</v>
      </c>
      <c r="G202" s="5" t="s">
        <v>217</v>
      </c>
    </row>
    <row r="203" spans="1:7" ht="31.5">
      <c r="A203" s="1">
        <v>413</v>
      </c>
      <c r="B203" s="1" t="str">
        <f>"家的感覺⋅利嘉閣"&amp;CHAR(10)&amp;"HOME FEEL"</f>
        <v>家的感覺⋅利嘉閣
HOME FEEL</v>
      </c>
      <c r="C203" s="1" t="str">
        <f>"issue 32-33 Sep-Dec 2017;"&amp;CHAR(10)&amp;"issue 34-37 Mar-Dec 2018"</f>
        <v>issue 32-33 Sep-Dec 2017;
issue 34-37 Mar-Dec 2018</v>
      </c>
      <c r="D203" s="1" t="s">
        <v>402</v>
      </c>
      <c r="E203" s="1" t="s">
        <v>231</v>
      </c>
      <c r="F203" s="1" t="s">
        <v>649</v>
      </c>
      <c r="G203" s="5" t="s">
        <v>217</v>
      </c>
    </row>
    <row r="204" spans="1:7" ht="31.5">
      <c r="A204" s="1">
        <v>414</v>
      </c>
      <c r="B204" s="1" t="str">
        <f>"旅業報"&amp;CHAR(10)&amp;"TTG CHINA"</f>
        <v>旅業報
TTG CHINA</v>
      </c>
      <c r="C204" s="1" t="str">
        <f>"Jan/Feb-Dec 2018;"&amp;CHAR(10)&amp;"TTG China Travel Awards Supplement 2018"</f>
        <v>Jan/Feb-Dec 2018;
TTG China Travel Awards Supplement 2018</v>
      </c>
      <c r="D204" s="1" t="s">
        <v>403</v>
      </c>
      <c r="E204" s="1" t="s">
        <v>209</v>
      </c>
      <c r="F204" s="1" t="s">
        <v>649</v>
      </c>
      <c r="G204" s="5" t="s">
        <v>217</v>
      </c>
    </row>
    <row r="205" spans="1:7" ht="31.5">
      <c r="A205" s="1">
        <v>415</v>
      </c>
      <c r="B205" s="1" t="str">
        <f>"時代論壇"&amp;CHAR(10)&amp;"CHRISTIAN TIMES"</f>
        <v>時代論壇
CHRISTIAN TIMES</v>
      </c>
      <c r="C205" s="1" t="str">
        <f>"no. 1584-1635 07 Jan-30 Dec 2018"</f>
        <v>no. 1584-1635 07 Jan-30 Dec 2018</v>
      </c>
      <c r="D205" s="1" t="s">
        <v>404</v>
      </c>
      <c r="E205" s="1" t="s">
        <v>205</v>
      </c>
      <c r="F205" s="1" t="s">
        <v>649</v>
      </c>
      <c r="G205" s="5" t="s">
        <v>693</v>
      </c>
    </row>
    <row r="206" spans="1:7" ht="31.5">
      <c r="A206" s="1">
        <v>416</v>
      </c>
      <c r="B206" s="1" t="str">
        <f>"時光寶盒"&amp;CHAR(10)&amp;"WORLD OF LUXURY TIMES"</f>
        <v>時光寶盒
WORLD OF LUXURY TIMES</v>
      </c>
      <c r="C206" s="1" t="str">
        <f>"vol. 22-24 Jun-Dec 2017;"&amp;CHAR(10)&amp;"vol. 25-27 Mar-Sep 2018"</f>
        <v>vol. 22-24 Jun-Dec 2017;
vol. 25-27 Mar-Sep 2018</v>
      </c>
      <c r="D206" s="1" t="s">
        <v>405</v>
      </c>
      <c r="E206" s="1" t="s">
        <v>219</v>
      </c>
      <c r="F206" s="1" t="s">
        <v>649</v>
      </c>
      <c r="G206" s="5" t="s">
        <v>9</v>
      </c>
    </row>
    <row r="207" spans="1:7" ht="31.5">
      <c r="A207" s="1">
        <v>417</v>
      </c>
      <c r="B207" s="1" t="str">
        <f>"時尚芭莎"&amp;CHAR(10)&amp;"HARPER'S BAZAAR"</f>
        <v>時尚芭莎
HARPER'S BAZAAR</v>
      </c>
      <c r="C207" s="1" t="str">
        <f>"no. 352-363 Jan-Dec 2018;"&amp;CHAR(10)&amp;"no. 364 Jan 2019"</f>
        <v>no. 352-363 Jan-Dec 2018;
no. 364 Jan 2019</v>
      </c>
      <c r="D207" s="1" t="s">
        <v>406</v>
      </c>
      <c r="E207" s="1" t="s">
        <v>209</v>
      </c>
      <c r="F207" s="8" t="s">
        <v>659</v>
      </c>
      <c r="G207" s="5" t="s">
        <v>68</v>
      </c>
    </row>
    <row r="208" spans="1:7" ht="31.5">
      <c r="A208" s="1">
        <v>418</v>
      </c>
      <c r="B208" s="1" t="str">
        <f>"時尚芭莎"&amp;CHAR(10)&amp;"HARPER'S BAZAAR DELUXE"</f>
        <v>時尚芭莎
HARPER'S BAZAAR DELUXE</v>
      </c>
      <c r="C208" s="1" t="str">
        <f>"no. 5 Dec 2017"</f>
        <v>no. 5 Dec 2017</v>
      </c>
      <c r="D208" s="1" t="s">
        <v>406</v>
      </c>
      <c r="E208" s="1" t="s">
        <v>215</v>
      </c>
      <c r="F208" s="1" t="s">
        <v>649</v>
      </c>
      <c r="G208" s="5" t="s">
        <v>7</v>
      </c>
    </row>
    <row r="209" spans="1:7" ht="31.5">
      <c r="A209" s="1">
        <v>419</v>
      </c>
      <c r="B209" s="1" t="str">
        <f>"海運季刊"&amp;CHAR(10)&amp;"SEAVIEW"</f>
        <v>海運季刊
SEAVIEW</v>
      </c>
      <c r="C209" s="1" t="str">
        <f>"issue 120 Winter 2017;"&amp;CHAR(10)&amp;"issue 121-123 Spring-Autumn 2018"</f>
        <v>issue 120 Winter 2017;
issue 121-123 Spring-Autumn 2018</v>
      </c>
      <c r="D209" s="1" t="s">
        <v>407</v>
      </c>
      <c r="E209" s="1" t="s">
        <v>231</v>
      </c>
      <c r="F209" s="1" t="s">
        <v>650</v>
      </c>
      <c r="G209" s="5" t="s">
        <v>217</v>
      </c>
    </row>
    <row r="210" spans="1:7" ht="31.5">
      <c r="A210" s="1">
        <v>420</v>
      </c>
      <c r="B210" s="1" t="str">
        <f>"真佛報"&amp;CHAR(10)&amp;"TRUE BUDDHA NEWS WEEKLY"</f>
        <v>真佛報
TRUE BUDDHA NEWS WEEKLY</v>
      </c>
      <c r="C210" s="1" t="str">
        <f>"no. 1192-1193 21 Dec-28 Dec 2017;"&amp;CHAR(10)&amp;"no. 1194-1240 04 Jan-22 Nov 2018"</f>
        <v>no. 1192-1193 21 Dec-28 Dec 2017;
no. 1194-1240 04 Jan-22 Nov 2018</v>
      </c>
      <c r="D210" s="1" t="s">
        <v>408</v>
      </c>
      <c r="E210" s="1" t="s">
        <v>205</v>
      </c>
      <c r="F210" s="1" t="s">
        <v>649</v>
      </c>
      <c r="G210" s="5" t="s">
        <v>217</v>
      </c>
    </row>
    <row r="211" spans="1:7" ht="47.25">
      <c r="A211" s="1">
        <v>421</v>
      </c>
      <c r="B211" s="1" t="str">
        <f>"航空制造與設計"&amp;CHAR(10)&amp;"AEROSPACE : MANUFACTURING AND DESIGN"</f>
        <v>航空制造與設計
AEROSPACE : MANUFACTURING AND DESIGN</v>
      </c>
      <c r="C211" s="1" t="str">
        <f>"Mar-Nov 2018"</f>
        <v>Mar-Nov 2018</v>
      </c>
      <c r="D211" s="1" t="s">
        <v>233</v>
      </c>
      <c r="E211" s="1" t="s">
        <v>231</v>
      </c>
      <c r="F211" s="1" t="s">
        <v>649</v>
      </c>
      <c r="G211" s="5" t="s">
        <v>234</v>
      </c>
    </row>
    <row r="212" spans="1:7" ht="31.5">
      <c r="A212" s="1">
        <v>422</v>
      </c>
      <c r="B212" s="1" t="str">
        <f>"財富"&amp;CHAR(10)&amp;"FORTUNE CHINA"</f>
        <v>財富
FORTUNE CHINA</v>
      </c>
      <c r="C212" s="1" t="str">
        <f>"no. 289-297 Jan/Feb-Nov/Dec 2018"</f>
        <v>no. 289-297 Jan/Feb-Nov/Dec 2018</v>
      </c>
      <c r="D212" s="1" t="s">
        <v>409</v>
      </c>
      <c r="E212" s="1" t="s">
        <v>653</v>
      </c>
      <c r="F212" s="1" t="s">
        <v>649</v>
      </c>
      <c r="G212" s="5" t="s">
        <v>41</v>
      </c>
    </row>
    <row r="213" spans="1:7" ht="47.25">
      <c r="A213" s="1">
        <v>423</v>
      </c>
      <c r="B213" s="1" t="str">
        <f>"酒典"&amp;CHAR(10)&amp;"FINE WINE AND LIQUOR"</f>
        <v>酒典
FINE WINE AND LIQUOR</v>
      </c>
      <c r="C213" s="1" t="str">
        <f>"no. 97 May 2017;"&amp;CHAR(10)&amp;"no. 100 Nov 2017;"&amp;CHAR(10)&amp;"no. 101-103 Spring-Autumn 2018"</f>
        <v>no. 97 May 2017;
no. 100 Nov 2017;
no. 101-103 Spring-Autumn 2018</v>
      </c>
      <c r="D213" s="1" t="s">
        <v>387</v>
      </c>
      <c r="E213" s="1" t="s">
        <v>225</v>
      </c>
      <c r="F213" s="1" t="s">
        <v>649</v>
      </c>
      <c r="G213" s="5" t="s">
        <v>695</v>
      </c>
    </row>
    <row r="214" spans="1:7" ht="31.5">
      <c r="A214" s="1">
        <v>424</v>
      </c>
      <c r="B214" s="1" t="str">
        <f>"酒經月刊"&amp;CHAR(10)&amp;"WINE NOW MONTHLY"</f>
        <v>酒經月刊
WINE NOW MONTHLY</v>
      </c>
      <c r="C214" s="1" t="str">
        <f>"no. 237-248 Jan-Dec 2018"</f>
        <v>no. 237-248 Jan-Dec 2018</v>
      </c>
      <c r="D214" s="1" t="s">
        <v>410</v>
      </c>
      <c r="E214" s="1" t="s">
        <v>209</v>
      </c>
      <c r="F214" s="1" t="s">
        <v>649</v>
      </c>
      <c r="G214" s="5" t="s">
        <v>38</v>
      </c>
    </row>
    <row r="215" spans="1:7" ht="31.5">
      <c r="A215" s="1">
        <v>425</v>
      </c>
      <c r="B215" s="1" t="str">
        <f>"高球文摘"&amp;CHAR(10)&amp;"GOLF DIGEST"</f>
        <v>高球文摘
GOLF DIGEST</v>
      </c>
      <c r="C215" s="1" t="str">
        <f>"Jan-Dec 2018"</f>
        <v>Jan-Dec 2018</v>
      </c>
      <c r="D215" s="1" t="s">
        <v>328</v>
      </c>
      <c r="E215" s="1" t="s">
        <v>209</v>
      </c>
      <c r="F215" s="1" t="s">
        <v>649</v>
      </c>
      <c r="G215" s="5" t="s">
        <v>7</v>
      </c>
    </row>
    <row r="216" spans="1:7" ht="31.5">
      <c r="A216" s="1">
        <v>426</v>
      </c>
      <c r="B216" s="1" t="str">
        <f>"砵砵車"&amp;CHAR(10)&amp;"LITTLE TOY CAR"</f>
        <v>砵砵車
LITTLE TOY CAR</v>
      </c>
      <c r="C216" s="1" t="str">
        <f>"no. 301-308 Jan-Aug 2018;"&amp;CHAR(10)&amp;"no. 309-312 Sep-Dec 2018"</f>
        <v>no. 301-308 Jan-Aug 2018;
no. 309-312 Sep-Dec 2018</v>
      </c>
      <c r="D216" s="1" t="s">
        <v>226</v>
      </c>
      <c r="E216" s="1" t="s">
        <v>284</v>
      </c>
      <c r="F216" s="1" t="s">
        <v>649</v>
      </c>
      <c r="G216" s="5" t="s">
        <v>71</v>
      </c>
    </row>
    <row r="217" spans="1:7" ht="31.5">
      <c r="A217" s="1">
        <v>427</v>
      </c>
      <c r="B217" s="1" t="str">
        <f>"健康創富"&amp;CHAR(10)&amp;"HEALTH PLUS MAGAZINE"</f>
        <v>健康創富
HEALTH PLUS MAGAZINE</v>
      </c>
      <c r="C217" s="1" t="str">
        <f>"vol. 206-217 Jan-Dec 2018;"&amp;CHAR(10)&amp;"vol. 218 Jan 2019"</f>
        <v>vol. 206-217 Jan-Dec 2018;
vol. 218 Jan 2019</v>
      </c>
      <c r="D217" s="1" t="s">
        <v>411</v>
      </c>
      <c r="E217" s="1" t="s">
        <v>209</v>
      </c>
      <c r="F217" s="1" t="s">
        <v>649</v>
      </c>
      <c r="G217" s="5" t="s">
        <v>698</v>
      </c>
    </row>
    <row r="218" spans="1:7" ht="31.5">
      <c r="A218" s="1">
        <v>428</v>
      </c>
      <c r="B218" s="1" t="str">
        <f>"商旅"&amp;CHAR(10)&amp;"BUSINESS TRAVELLER CHINA"</f>
        <v>商旅
BUSINESS TRAVELLER CHINA</v>
      </c>
      <c r="C218" s="1" t="str">
        <f>"Jan/Feb-Nov/Dec 2018"</f>
        <v>Jan/Feb-Nov/Dec 2018</v>
      </c>
      <c r="D218" s="1" t="s">
        <v>40</v>
      </c>
      <c r="E218" s="1" t="s">
        <v>207</v>
      </c>
      <c r="F218" s="1" t="s">
        <v>649</v>
      </c>
      <c r="G218" s="5" t="s">
        <v>412</v>
      </c>
    </row>
    <row r="219" spans="1:7" ht="31.5">
      <c r="A219" s="1">
        <v>429</v>
      </c>
      <c r="B219" s="1" t="str">
        <f>"國度復興報(香港版)"&amp;CHAR(10)&amp;"KINGDOM REVIVAL TIMES (HK)"</f>
        <v>國度復興報(香港版)
KINGDOM REVIVAL TIMES (HK)</v>
      </c>
      <c r="C219" s="1" t="str">
        <f>"no. 329-352 14 Jan-23 Dec 2018"</f>
        <v>no. 329-352 14 Jan-23 Dec 2018</v>
      </c>
      <c r="D219" s="1" t="s">
        <v>413</v>
      </c>
      <c r="E219" s="1" t="s">
        <v>222</v>
      </c>
      <c r="F219" s="1" t="s">
        <v>649</v>
      </c>
      <c r="G219" s="5" t="s">
        <v>217</v>
      </c>
    </row>
    <row r="220" spans="1:7" ht="47.25">
      <c r="A220" s="1">
        <v>430</v>
      </c>
      <c r="B220" s="1" t="str">
        <f>"國際汽車設計及製造"&amp;CHAR(10)&amp;"AUTOMOTIVE MANUFACTURING AND DESIGN FOR CHINA"</f>
        <v>國際汽車設計及製造
AUTOMOTIVE MANUFACTURING AND DESIGN FOR CHINA</v>
      </c>
      <c r="C220" s="1" t="str">
        <f>"Feb-Nov 2018"</f>
        <v>Feb-Nov 2018</v>
      </c>
      <c r="D220" s="1" t="s">
        <v>233</v>
      </c>
      <c r="E220" s="1" t="s">
        <v>235</v>
      </c>
      <c r="F220" s="1" t="s">
        <v>649</v>
      </c>
      <c r="G220" s="5" t="s">
        <v>234</v>
      </c>
    </row>
    <row r="221" spans="1:7" ht="47.25">
      <c r="A221" s="1">
        <v>431</v>
      </c>
      <c r="B221" s="1" t="str">
        <f>"國際金屬加工商情"&amp;CHAR(10)&amp;"INTERNATIONAL METALWORKING NEWS FOR CHINA"</f>
        <v>國際金屬加工商情
INTERNATIONAL METALWORKING NEWS FOR CHINA</v>
      </c>
      <c r="C221" s="1" t="str">
        <f>"Jan/Feb-Dec 2018"</f>
        <v>Jan/Feb-Dec 2018</v>
      </c>
      <c r="D221" s="1" t="s">
        <v>233</v>
      </c>
      <c r="E221" s="1" t="s">
        <v>209</v>
      </c>
      <c r="F221" s="1" t="s">
        <v>649</v>
      </c>
      <c r="G221" s="5" t="s">
        <v>234</v>
      </c>
    </row>
    <row r="222" spans="1:7" ht="31.5">
      <c r="A222" s="1">
        <v>432</v>
      </c>
      <c r="B222" s="1" t="str">
        <f>"國際非織造工業商情"&amp;CHAR(10)&amp;"NONWOVENS INDUSTRY CHINA"</f>
        <v>國際非織造工業商情
NONWOVENS INDUSTRY CHINA</v>
      </c>
      <c r="C222" s="1" t="str">
        <f>"Mar-Oct 2018"</f>
        <v>Mar-Oct 2018</v>
      </c>
      <c r="D222" s="1" t="s">
        <v>233</v>
      </c>
      <c r="E222" s="1" t="s">
        <v>231</v>
      </c>
      <c r="F222" s="1" t="s">
        <v>649</v>
      </c>
      <c r="G222" s="5" t="s">
        <v>414</v>
      </c>
    </row>
    <row r="223" spans="1:7" ht="47.25">
      <c r="A223" s="1">
        <v>433</v>
      </c>
      <c r="B223" s="1" t="str">
        <f>"國際食品加工及包裝商情"&amp;CHAR(10)&amp;"FOODPACIFIC CHINA FOOD MANUFACTURING JOURNAL"</f>
        <v>國際食品加工及包裝商情
FOODPACIFIC CHINA FOOD MANUFACTURING JOURNAL</v>
      </c>
      <c r="C223" s="1" t="str">
        <f>"Jan-Dec 2018"</f>
        <v>Jan-Dec 2018</v>
      </c>
      <c r="D223" s="1" t="s">
        <v>233</v>
      </c>
      <c r="E223" s="1" t="s">
        <v>209</v>
      </c>
      <c r="F223" s="1" t="s">
        <v>649</v>
      </c>
      <c r="G223" s="5" t="s">
        <v>234</v>
      </c>
    </row>
    <row r="224" spans="1:7" ht="47.25">
      <c r="A224" s="1">
        <v>434</v>
      </c>
      <c r="B224" s="1" t="str">
        <f>"國際泵閥技術商情"&amp;CHAR(10)&amp;"INTERNATIONAL PUMPS &amp; VALVES NEWS FOR CHINA"</f>
        <v>國際泵閥技術商情
INTERNATIONAL PUMPS &amp; VALVES NEWS FOR CHINA</v>
      </c>
      <c r="C224" s="1" t="str">
        <f>"Jan-Nov 2018"</f>
        <v>Jan-Nov 2018</v>
      </c>
      <c r="D224" s="1" t="s">
        <v>233</v>
      </c>
      <c r="E224" s="1" t="s">
        <v>207</v>
      </c>
      <c r="F224" s="1" t="s">
        <v>649</v>
      </c>
      <c r="G224" s="5" t="s">
        <v>278</v>
      </c>
    </row>
    <row r="225" spans="1:7" ht="31.5">
      <c r="A225" s="1">
        <v>435</v>
      </c>
      <c r="B225" s="1" t="str">
        <f>"國際個人護理品生產商情"&amp;CHAR(10)&amp;"HAPPI CHINA"</f>
        <v>國際個人護理品生產商情
HAPPI CHINA</v>
      </c>
      <c r="C225" s="1" t="str">
        <f>"Jan-Dec 2018"</f>
        <v>Jan-Dec 2018</v>
      </c>
      <c r="D225" s="1" t="s">
        <v>233</v>
      </c>
      <c r="E225" s="1" t="s">
        <v>284</v>
      </c>
      <c r="F225" s="1" t="s">
        <v>649</v>
      </c>
      <c r="G225" s="5" t="s">
        <v>234</v>
      </c>
    </row>
    <row r="226" spans="1:7" ht="31.5">
      <c r="A226" s="1">
        <v>436</v>
      </c>
      <c r="B226" s="1" t="str">
        <f>"國際時刊"&amp;CHAR(10)&amp;"REAL TIME"</f>
        <v>國際時刊
REAL TIME</v>
      </c>
      <c r="C226" s="1" t="str">
        <f>"no. 93-94 Nov-Dec 2017;"&amp;CHAR(10)&amp;"no. 95-100 Jan-Jun 2018"</f>
        <v>no. 93-94 Nov-Dec 2017;
no. 95-100 Jan-Jun 2018</v>
      </c>
      <c r="D226" s="1" t="s">
        <v>415</v>
      </c>
      <c r="E226" s="1" t="s">
        <v>209</v>
      </c>
      <c r="F226" s="1" t="s">
        <v>649</v>
      </c>
      <c r="G226" s="5" t="s">
        <v>68</v>
      </c>
    </row>
    <row r="227" spans="1:7" ht="47.25">
      <c r="A227" s="1">
        <v>437</v>
      </c>
      <c r="B227" s="1" t="str">
        <f>"國際塑料商情"&amp;CHAR(10)&amp;"INTERNATIONAL PLASTICS NEWS FOR CHINA"</f>
        <v>國際塑料商情
INTERNATIONAL PLASTICS NEWS FOR CHINA</v>
      </c>
      <c r="C227" s="1" t="str">
        <f>"Jan-Apr 2018;"&amp;CHAR(10)&amp;"Apr-Dec 2018"</f>
        <v>Jan-Apr 2018;
Apr-Dec 2018</v>
      </c>
      <c r="D227" s="1" t="s">
        <v>233</v>
      </c>
      <c r="E227" s="1" t="s">
        <v>209</v>
      </c>
      <c r="F227" s="1" t="s">
        <v>649</v>
      </c>
      <c r="G227" s="5" t="s">
        <v>234</v>
      </c>
    </row>
    <row r="228" spans="1:7" ht="47.25">
      <c r="A228" s="1">
        <v>438</v>
      </c>
      <c r="B228" s="1" t="str">
        <f>"國際複材技術商情"&amp;CHAR(10)&amp;"INTERNATIONAL COMPOSITES NEWS FOR CHINA"</f>
        <v>國際複材技術商情
INTERNATIONAL COMPOSITES NEWS FOR CHINA</v>
      </c>
      <c r="C228" s="1" t="str">
        <f>"Mar-Nov 2018"</f>
        <v>Mar-Nov 2018</v>
      </c>
      <c r="D228" s="1" t="s">
        <v>233</v>
      </c>
      <c r="E228" s="1" t="s">
        <v>370</v>
      </c>
      <c r="F228" s="1" t="s">
        <v>649</v>
      </c>
      <c r="G228" s="5" t="s">
        <v>278</v>
      </c>
    </row>
    <row r="229" spans="1:7" ht="31.5">
      <c r="A229" s="1">
        <v>439</v>
      </c>
      <c r="B229" s="1" t="str">
        <f>"國際橡膠商情"&amp;CHAR(10)&amp;"RUBBER WORLD FOR CHINA"</f>
        <v>國際橡膠商情
RUBBER WORLD FOR CHINA</v>
      </c>
      <c r="C229" s="1" t="str">
        <f>"Feb-Aug 2018;"&amp;CHAR(10)&amp;"Oct/Nov 2018"</f>
        <v>Feb-Aug 2018;
Oct/Nov 2018</v>
      </c>
      <c r="D229" s="1" t="s">
        <v>233</v>
      </c>
      <c r="E229" s="1" t="s">
        <v>207</v>
      </c>
      <c r="F229" s="1" t="s">
        <v>649</v>
      </c>
      <c r="G229" s="5" t="s">
        <v>234</v>
      </c>
    </row>
    <row r="230" spans="1:7" ht="47.25">
      <c r="A230" s="1">
        <v>440</v>
      </c>
      <c r="B230" s="1" t="str">
        <f>"國際醫藥商情"&amp;CHAR(10)&amp;"INTERNATIONAL PHARMACEUTICAL NEWS FOR CHINA"</f>
        <v>國際醫藥商情
INTERNATIONAL PHARMACEUTICAL NEWS FOR CHINA</v>
      </c>
      <c r="C230" s="1" t="str">
        <f>"Feb-Jun 2018;"&amp;CHAR(10)&amp;"Sep-Nov 2018"</f>
        <v>Feb-Jun 2018;
Sep-Nov 2018</v>
      </c>
      <c r="D230" s="1" t="s">
        <v>233</v>
      </c>
      <c r="E230" s="1" t="s">
        <v>654</v>
      </c>
      <c r="F230" s="1" t="s">
        <v>649</v>
      </c>
      <c r="G230" s="5" t="s">
        <v>234</v>
      </c>
    </row>
    <row r="231" spans="1:7" ht="47.25">
      <c r="A231" s="1">
        <v>441</v>
      </c>
      <c r="B231" s="1" t="str">
        <f>"國學新視野"&amp;CHAR(10)&amp;"NEW PERSPECTIVES ON CHINESE CULTURE"</f>
        <v>國學新視野
NEW PERSPECTIVES ON CHINESE CULTURE</v>
      </c>
      <c r="C231" s="1" t="str">
        <f>"no. 29 Mar 2018"</f>
        <v>no. 29 Mar 2018</v>
      </c>
      <c r="D231" s="1" t="s">
        <v>416</v>
      </c>
      <c r="E231" s="1" t="s">
        <v>660</v>
      </c>
      <c r="F231" s="1" t="s">
        <v>649</v>
      </c>
      <c r="G231" s="5" t="s">
        <v>694</v>
      </c>
    </row>
    <row r="232" spans="1:7" ht="31.5">
      <c r="A232" s="1">
        <v>442</v>
      </c>
      <c r="B232" s="1" t="str">
        <f>"基督教週報"&amp;CHAR(10)&amp;"CHRISTIAN WEEKLY"</f>
        <v>基督教週報
CHRISTIAN WEEKLY</v>
      </c>
      <c r="C232" s="1" t="str">
        <f>"no. 2784 31 Dec 2017;"&amp;CHAR(10)&amp;"no. 2785-2836 07 Jan-30 Dec 2018"</f>
        <v>no. 2784 31 Dec 2017;
no. 2785-2836 07 Jan-30 Dec 2018</v>
      </c>
      <c r="D232" s="1" t="s">
        <v>417</v>
      </c>
      <c r="E232" s="1" t="s">
        <v>205</v>
      </c>
      <c r="F232" s="1" t="s">
        <v>649</v>
      </c>
      <c r="G232" s="5" t="s">
        <v>710</v>
      </c>
    </row>
    <row r="233" spans="1:7" ht="31.5">
      <c r="A233" s="1">
        <v>443</v>
      </c>
      <c r="B233" s="1" t="str">
        <f>"堅MAGAZINE"</f>
        <v>堅MAGAZINE</v>
      </c>
      <c r="C233" s="1" t="str">
        <f>"no. 28 Sep 2018;"&amp;CHAR(10)&amp;"no. 29-34 21 Sep-07 Dec 2018"</f>
        <v>no. 28 Sep 2018;
no. 29-34 21 Sep-07 Dec 2018</v>
      </c>
      <c r="D233" s="1" t="s">
        <v>418</v>
      </c>
      <c r="E233" s="1" t="s">
        <v>287</v>
      </c>
      <c r="F233" s="1" t="s">
        <v>649</v>
      </c>
      <c r="G233" s="5" t="s">
        <v>217</v>
      </c>
    </row>
    <row r="234" spans="1:7" ht="31.5">
      <c r="A234" s="1">
        <v>444</v>
      </c>
      <c r="B234" s="1" t="str">
        <f>"婦女與家庭"&amp;CHAR(10)&amp;"LADIES AND HOME PICTORIAL"</f>
        <v>婦女與家庭
LADIES AND HOME PICTORIAL</v>
      </c>
      <c r="C234" s="1" t="str">
        <f>"no. 667 Jul 2018;"&amp;CHAR(10)&amp;"no. 668 Jan 2019"</f>
        <v>no. 667 Jul 2018;
no. 668 Jan 2019</v>
      </c>
      <c r="D234" s="1" t="s">
        <v>419</v>
      </c>
      <c r="E234" s="1" t="s">
        <v>219</v>
      </c>
      <c r="F234" s="1" t="s">
        <v>649</v>
      </c>
      <c r="G234" s="5" t="s">
        <v>710</v>
      </c>
    </row>
    <row r="235" spans="1:7" ht="31.5">
      <c r="A235" s="1">
        <v>445</v>
      </c>
      <c r="B235" s="1" t="str">
        <f>"婚禮"&amp;CHAR(10)&amp;"WEDDING MAGAZINE"</f>
        <v>婚禮
WEDDING MAGAZINE</v>
      </c>
      <c r="C235" s="1" t="str">
        <f>"no. 207-208 Nov-Dec 2017;"&amp;CHAR(10)&amp;"no. 209-219 Jan-Nov 2018"</f>
        <v>no. 207-208 Nov-Dec 2017;
no. 209-219 Jan-Nov 2018</v>
      </c>
      <c r="D235" s="1" t="s">
        <v>420</v>
      </c>
      <c r="E235" s="1" t="s">
        <v>209</v>
      </c>
      <c r="F235" s="1" t="s">
        <v>649</v>
      </c>
      <c r="G235" s="5" t="s">
        <v>696</v>
      </c>
    </row>
    <row r="236" spans="1:7" ht="31.5">
      <c r="A236" s="1">
        <v>446</v>
      </c>
      <c r="B236" s="1" t="str">
        <f>"探索求知大發現遊戲讀本"</f>
        <v>探索求知大發現遊戲讀本</v>
      </c>
      <c r="C236" s="1" t="str">
        <f>"Nov 2017;"&amp;CHAR(10)&amp;"Jan-Dec 2018"</f>
        <v>Nov 2017;
Jan-Dec 2018</v>
      </c>
      <c r="D236" s="1" t="s">
        <v>208</v>
      </c>
      <c r="E236" s="1" t="s">
        <v>209</v>
      </c>
      <c r="F236" s="1" t="s">
        <v>649</v>
      </c>
      <c r="G236" s="5" t="s">
        <v>278</v>
      </c>
    </row>
    <row r="237" spans="1:7" ht="31.5">
      <c r="A237" s="1">
        <v>447</v>
      </c>
      <c r="B237" s="1" t="str">
        <f>"教育現場"&amp;CHAR(10)&amp;"EDUCATION FOCUS"</f>
        <v>教育現場
EDUCATION FOCUS</v>
      </c>
      <c r="C237" s="1" t="str">
        <f>"vol. 28-29 Jun-Dec 2017;"&amp;CHAR(10)&amp;"vol. 30 Apr 2018"</f>
        <v>vol. 28-29 Jun-Dec 2017;
vol. 30 Apr 2018</v>
      </c>
      <c r="D237" s="1" t="s">
        <v>421</v>
      </c>
      <c r="E237" s="1" t="s">
        <v>211</v>
      </c>
      <c r="F237" s="1" t="s">
        <v>649</v>
      </c>
      <c r="G237" s="5" t="s">
        <v>217</v>
      </c>
    </row>
    <row r="238" spans="1:7" ht="31.5">
      <c r="A238" s="1">
        <v>448</v>
      </c>
      <c r="B238" s="1" t="str">
        <f>"教協報"&amp;CHAR(10)&amp;"PTU NEWS"</f>
        <v>教協報
PTU NEWS</v>
      </c>
      <c r="C238" s="1" t="str">
        <f>"no. 686-690 27 Aug-10 Dec 2018"</f>
        <v>no. 686-690 27 Aug-10 Dec 2018</v>
      </c>
      <c r="D238" s="1" t="s">
        <v>422</v>
      </c>
      <c r="E238" s="1" t="s">
        <v>225</v>
      </c>
      <c r="F238" s="1" t="s">
        <v>649</v>
      </c>
      <c r="G238" s="5" t="s">
        <v>217</v>
      </c>
    </row>
    <row r="239" spans="1:7" ht="31.5">
      <c r="A239" s="1">
        <v>449</v>
      </c>
      <c r="B239" s="1" t="str">
        <f>"教協報. 大專版"&amp;CHAR(10)&amp;"PTU NEWS"</f>
        <v>教協報. 大專版
PTU NEWS</v>
      </c>
      <c r="C239" s="1" t="str">
        <f>"no. 678-685 08 Jan-25 Jun 2018"</f>
        <v>no. 678-685 08 Jan-25 Jun 2018</v>
      </c>
      <c r="D239" s="1" t="s">
        <v>422</v>
      </c>
      <c r="E239" s="1" t="s">
        <v>225</v>
      </c>
      <c r="F239" s="1" t="s">
        <v>649</v>
      </c>
      <c r="G239" s="5" t="s">
        <v>217</v>
      </c>
    </row>
    <row r="240" spans="1:7" ht="31.5">
      <c r="A240" s="1">
        <v>450</v>
      </c>
      <c r="B240" s="1" t="str">
        <f>"教協報. 中小學版"&amp;CHAR(10)&amp;"PTU NEWS"</f>
        <v>教協報. 中小學版
PTU NEWS</v>
      </c>
      <c r="C240" s="1" t="str">
        <f>"no. 678-685 08 Jan-25 Jun 2018"</f>
        <v>no. 678-685 08 Jan-25 Jun 2018</v>
      </c>
      <c r="D240" s="1" t="s">
        <v>422</v>
      </c>
      <c r="E240" s="1" t="s">
        <v>225</v>
      </c>
      <c r="F240" s="1" t="s">
        <v>649</v>
      </c>
      <c r="G240" s="5" t="s">
        <v>217</v>
      </c>
    </row>
    <row r="241" spans="1:7" ht="31.5">
      <c r="A241" s="1">
        <v>451</v>
      </c>
      <c r="B241" s="1" t="str">
        <f>"教協報. 幼教版"&amp;CHAR(10)&amp;"PTU NEWS"</f>
        <v>教協報. 幼教版
PTU NEWS</v>
      </c>
      <c r="C241" s="1" t="str">
        <f>"no. 678-685 08 Jan-25 Jun 2018"</f>
        <v>no. 678-685 08 Jan-25 Jun 2018</v>
      </c>
      <c r="D241" s="1" t="s">
        <v>422</v>
      </c>
      <c r="E241" s="1" t="s">
        <v>225</v>
      </c>
      <c r="F241" s="1" t="s">
        <v>649</v>
      </c>
      <c r="G241" s="5" t="s">
        <v>217</v>
      </c>
    </row>
    <row r="242" spans="1:7" ht="31.5">
      <c r="A242" s="1">
        <v>452</v>
      </c>
      <c r="B242" s="1" t="str">
        <f>"教牧分享"&amp;CHAR(10)&amp;"PASTORAL SHARING"</f>
        <v>教牧分享
PASTORAL SHARING</v>
      </c>
      <c r="C242" s="1" t="str">
        <f>"no. 217-222 Jan-Nov 2018"</f>
        <v>no. 217-222 Jan-Nov 2018</v>
      </c>
      <c r="D242" s="1" t="s">
        <v>269</v>
      </c>
      <c r="E242" s="1" t="s">
        <v>207</v>
      </c>
      <c r="F242" s="1" t="s">
        <v>649</v>
      </c>
      <c r="G242" s="5" t="s">
        <v>217</v>
      </c>
    </row>
    <row r="243" spans="1:7" ht="31.5">
      <c r="A243" s="1">
        <v>453</v>
      </c>
      <c r="B243" s="1" t="str">
        <f>"教聲"</f>
        <v>教聲</v>
      </c>
      <c r="C243" s="1" t="str">
        <f>"no. 2182 31 Dec 2017;"&amp;CHAR(10)&amp;"no. 2183-2233 07 Jan-23 Dec 2018"</f>
        <v>no. 2182 31 Dec 2017;
no. 2183-2233 07 Jan-23 Dec 2018</v>
      </c>
      <c r="D243" s="1" t="s">
        <v>423</v>
      </c>
      <c r="E243" s="1" t="s">
        <v>205</v>
      </c>
      <c r="F243" s="1" t="s">
        <v>649</v>
      </c>
      <c r="G243" s="5" t="s">
        <v>217</v>
      </c>
    </row>
    <row r="244" spans="1:7" ht="31.5">
      <c r="A244" s="1">
        <v>454</v>
      </c>
      <c r="B244" s="1" t="str">
        <f>"救恩報"&amp;CHAR(10)&amp;"THE WAR CRY"</f>
        <v>救恩報
THE WAR CRY</v>
      </c>
      <c r="C244" s="1" t="str">
        <f>"no. 726-737 Jan-Dec 2018"</f>
        <v>no. 726-737 Jan-Dec 2018</v>
      </c>
      <c r="D244" s="1" t="s">
        <v>424</v>
      </c>
      <c r="E244" s="1" t="s">
        <v>209</v>
      </c>
      <c r="F244" s="1" t="s">
        <v>650</v>
      </c>
      <c r="G244" s="5" t="s">
        <v>700</v>
      </c>
    </row>
    <row r="245" spans="1:7">
      <c r="A245" s="1">
        <v>455</v>
      </c>
      <c r="B245" s="1" t="str">
        <f>"啟思教學通訊"</f>
        <v>啟思教學通訊</v>
      </c>
      <c r="C245" s="1" t="str">
        <f>"Dec 2018"</f>
        <v>Dec 2018</v>
      </c>
      <c r="D245" s="1" t="s">
        <v>425</v>
      </c>
      <c r="E245" s="1" t="s">
        <v>225</v>
      </c>
      <c r="F245" s="1" t="s">
        <v>649</v>
      </c>
      <c r="G245" s="5" t="s">
        <v>217</v>
      </c>
    </row>
    <row r="246" spans="1:7" ht="31.5">
      <c r="A246" s="1">
        <v>456</v>
      </c>
      <c r="B246" s="1" t="str">
        <f>"現代物流"&amp;CHAR(10)&amp;"MATERIAL FLOW"</f>
        <v>現代物流
MATERIAL FLOW</v>
      </c>
      <c r="C246" s="1" t="str">
        <f>"no. 90 Dec 2017;"&amp;CHAR(10)&amp;"no. 91-95 Feb-Oct 2018"</f>
        <v>no. 90 Dec 2017;
no. 91-95 Feb-Oct 2018</v>
      </c>
      <c r="D246" s="1" t="s">
        <v>426</v>
      </c>
      <c r="E246" s="1" t="s">
        <v>207</v>
      </c>
      <c r="F246" s="1" t="s">
        <v>649</v>
      </c>
      <c r="G246" s="5" t="s">
        <v>7</v>
      </c>
    </row>
    <row r="247" spans="1:7" ht="47.25">
      <c r="A247" s="1">
        <v>457</v>
      </c>
      <c r="B247" s="1" t="str">
        <f>"船務公報(上海及華中版)"&amp;CHAR(10)&amp;"SHIPPING GAZETTE(SHANGHAI AND CENTRAL CHINA)"</f>
        <v>船務公報(上海及華中版)
SHIPPING GAZETTE(SHANGHAI AND CENTRAL CHINA)</v>
      </c>
      <c r="C247" s="1" t="str">
        <f>"04 Dec 2017;"&amp;CHAR(10)&amp;"01 Jan-03 Dec 2018"</f>
        <v>04 Dec 2017;
01 Jan-03 Dec 2018</v>
      </c>
      <c r="D247" s="1" t="s">
        <v>122</v>
      </c>
      <c r="E247" s="1" t="s">
        <v>209</v>
      </c>
      <c r="F247" s="1" t="s">
        <v>650</v>
      </c>
      <c r="G247" s="5" t="s">
        <v>427</v>
      </c>
    </row>
    <row r="248" spans="1:7" ht="31.5">
      <c r="A248" s="1">
        <v>458</v>
      </c>
      <c r="B248" s="1" t="str">
        <f>"視覺生活"&amp;CHAR(10)&amp;"VISION IN LIFE"</f>
        <v>視覺生活
VISION IN LIFE</v>
      </c>
      <c r="C248" s="1" t="str">
        <f>"vol. 85-88 Jan-Nov 2018"</f>
        <v>vol. 85-88 Jan-Nov 2018</v>
      </c>
      <c r="D248" s="1" t="s">
        <v>428</v>
      </c>
      <c r="E248" s="1" t="s">
        <v>370</v>
      </c>
      <c r="F248" s="1" t="s">
        <v>649</v>
      </c>
      <c r="G248" s="5" t="s">
        <v>100</v>
      </c>
    </row>
    <row r="249" spans="1:7" ht="47.25">
      <c r="A249" s="1">
        <v>459</v>
      </c>
      <c r="B249" s="1" t="str">
        <f>"視覺藝術"&amp;CHAR(10)&amp;"VISUAL ART"</f>
        <v>視覺藝術
VISUAL ART</v>
      </c>
      <c r="C249" s="1" t="str">
        <f>"2017 no. 4 (no. 71) Dec 2017;"&amp;CHAR(10)&amp;"2018 no. 1 (no. 72) Mar 2018;"&amp;CHAR(10)&amp;"2018 no. 3 (no. 74) Sep 2018"</f>
        <v>2017 no. 4 (no. 71) Dec 2017;
2018 no. 1 (no. 72) Mar 2018;
2018 no. 3 (no. 74) Sep 2018</v>
      </c>
      <c r="D249" s="1" t="s">
        <v>429</v>
      </c>
      <c r="E249" s="1" t="s">
        <v>660</v>
      </c>
      <c r="F249" s="1" t="s">
        <v>649</v>
      </c>
      <c r="G249" s="5" t="s">
        <v>68</v>
      </c>
    </row>
    <row r="250" spans="1:7" ht="31.5">
      <c r="A250" s="1">
        <v>460</v>
      </c>
      <c r="B250" s="1" t="str">
        <f>"設計之都"&amp;CHAR(10)&amp;"THE CITY OF DESIGN"</f>
        <v>設計之都
THE CITY OF DESIGN</v>
      </c>
      <c r="C250" s="1" t="str">
        <f>"2017 no. 3-4;"&amp;CHAR(10)&amp;"2018 no. 1-2"</f>
        <v>2017 no. 3-4;
2018 no. 1-2</v>
      </c>
      <c r="D250" s="1" t="s">
        <v>430</v>
      </c>
      <c r="E250" s="1" t="s">
        <v>231</v>
      </c>
      <c r="F250" s="1" t="s">
        <v>649</v>
      </c>
      <c r="G250" s="5" t="s">
        <v>711</v>
      </c>
    </row>
    <row r="251" spans="1:7" ht="31.5">
      <c r="A251" s="1">
        <v>461</v>
      </c>
      <c r="B251" s="1" t="str">
        <f>"都市流行"&amp;CHAR(10)&amp;"METROPOP"</f>
        <v>都市流行
METROPOP</v>
      </c>
      <c r="C251" s="1" t="str">
        <f>"issue 589-640 04 Jan-27 Dec 2018"</f>
        <v>issue 589-640 04 Jan-27 Dec 2018</v>
      </c>
      <c r="D251" s="1" t="s">
        <v>431</v>
      </c>
      <c r="E251" s="1" t="s">
        <v>205</v>
      </c>
      <c r="F251" s="1" t="s">
        <v>649</v>
      </c>
      <c r="G251" s="5" t="s">
        <v>217</v>
      </c>
    </row>
    <row r="252" spans="1:7" ht="31.5">
      <c r="A252" s="1">
        <v>462</v>
      </c>
      <c r="B252" s="1" t="str">
        <f>"都市盛世"&amp;CHAR(10)&amp;"METRO PROSPERITY"</f>
        <v>都市盛世
METRO PROSPERITY</v>
      </c>
      <c r="C252" s="1" t="str">
        <f>"issue 153-163 Jan-Nov 2018;"&amp;CHAR(10)&amp;"issue 165 Jan 2019"</f>
        <v>issue 153-163 Jan-Nov 2018;
issue 165 Jan 2019</v>
      </c>
      <c r="D252" s="1" t="s">
        <v>432</v>
      </c>
      <c r="E252" s="1" t="s">
        <v>209</v>
      </c>
      <c r="F252" s="1" t="s">
        <v>649</v>
      </c>
      <c r="G252" s="5" t="s">
        <v>217</v>
      </c>
    </row>
    <row r="253" spans="1:7" ht="31.5">
      <c r="A253" s="1">
        <v>463</v>
      </c>
      <c r="B253" s="1" t="str">
        <f>"陪孩子一起說一起做遊戲書"</f>
        <v>陪孩子一起說一起做遊戲書</v>
      </c>
      <c r="C253" s="1" t="str">
        <f>"Nov 2017;"&amp;CHAR(10)&amp;"Jan-Dec 2018"</f>
        <v>Nov 2017;
Jan-Dec 2018</v>
      </c>
      <c r="D253" s="1" t="s">
        <v>208</v>
      </c>
      <c r="E253" s="1" t="s">
        <v>209</v>
      </c>
      <c r="F253" s="1" t="s">
        <v>649</v>
      </c>
      <c r="G253" s="5" t="s">
        <v>278</v>
      </c>
    </row>
    <row r="254" spans="1:7">
      <c r="A254" s="1">
        <v>464</v>
      </c>
      <c r="B254" s="1" t="str">
        <f>"雪泥鴻爪"</f>
        <v>雪泥鴻爪</v>
      </c>
      <c r="C254" s="1" t="str">
        <f>"no. 3-4 Apr-Oct 2018"</f>
        <v>no. 3-4 Apr-Oct 2018</v>
      </c>
      <c r="D254" s="1" t="s">
        <v>433</v>
      </c>
      <c r="E254" s="1" t="s">
        <v>219</v>
      </c>
      <c r="F254" s="1" t="s">
        <v>649</v>
      </c>
      <c r="G254" s="5" t="s">
        <v>217</v>
      </c>
    </row>
    <row r="255" spans="1:7" ht="47.25">
      <c r="A255" s="1">
        <v>465</v>
      </c>
      <c r="B255" s="1" t="str">
        <f>"傑出人物"&amp;CHAR(10)&amp;"OUTSTANDING FIGURES"</f>
        <v>傑出人物
OUTSTANDING FIGURES</v>
      </c>
      <c r="C255" s="1" t="str">
        <f>"2017 no. 11-12;"&amp;CHAR(10)&amp;"2018 no. 1-12;"&amp;CHAR(10)&amp;"2019 no. 1"</f>
        <v>2017 no. 11-12;
2018 no. 1-12;
2019 no. 1</v>
      </c>
      <c r="D255" s="1" t="s">
        <v>434</v>
      </c>
      <c r="E255" s="1" t="s">
        <v>209</v>
      </c>
      <c r="F255" s="1" t="s">
        <v>649</v>
      </c>
      <c r="G255" s="5" t="s">
        <v>7</v>
      </c>
    </row>
    <row r="256" spans="1:7" ht="94.5">
      <c r="A256" s="1">
        <v>466</v>
      </c>
      <c r="B256" s="1" t="str">
        <f>"勞楚令馬經"</f>
        <v>勞楚令馬經</v>
      </c>
      <c r="C256" s="1" t="str">
        <f>"2017/2018 no. 33-44 21 Dec 2017-01 Feb 2018;"&amp;CHAR(10)&amp;"2017/2018 no. 46-69 08 Feb-03 May 2018;"&amp;CHAR(10)&amp;"2017/2018 no. 73-88 17 May-12 Jul 2018;"&amp;CHAR(10)&amp;"2018/2019 no. 1-5 29 Aug-13 Sep 2018;"&amp;CHAR(10)&amp;"2018/2019 no. 5-32 20 Sep-24 Dec 2018"</f>
        <v>2017/2018 no. 33-44 21 Dec 2017-01 Feb 2018;
2017/2018 no. 46-69 08 Feb-03 May 2018;
2017/2018 no. 73-88 17 May-12 Jul 2018;
2018/2019 no. 1-5 29 Aug-13 Sep 2018;
2018/2019 no. 5-32 20 Sep-24 Dec 2018</v>
      </c>
      <c r="D256" s="1" t="s">
        <v>435</v>
      </c>
      <c r="E256" s="1" t="s">
        <v>316</v>
      </c>
      <c r="F256" s="1" t="s">
        <v>649</v>
      </c>
      <c r="G256" s="5" t="s">
        <v>702</v>
      </c>
    </row>
    <row r="257" spans="1:7" ht="31.5">
      <c r="A257" s="1">
        <v>467</v>
      </c>
      <c r="B257" s="1" t="str">
        <f>"喜粵月刊"&amp;CHAR(10)&amp;"JOY MAGAZINE"</f>
        <v>喜粵月刊
JOY MAGAZINE</v>
      </c>
      <c r="C257" s="1" t="str">
        <f>"issue 13 Dec 2017;"&amp;CHAR(10)&amp;"issue 14-15 Jan-Feb 2018"</f>
        <v>issue 13 Dec 2017;
issue 14-15 Jan-Feb 2018</v>
      </c>
      <c r="D257" s="1" t="s">
        <v>436</v>
      </c>
      <c r="E257" s="1" t="s">
        <v>209</v>
      </c>
      <c r="F257" s="1" t="s">
        <v>649</v>
      </c>
      <c r="G257" s="5" t="s">
        <v>217</v>
      </c>
    </row>
    <row r="258" spans="1:7" ht="31.5">
      <c r="A258" s="1">
        <v>468</v>
      </c>
      <c r="B258" s="1" t="str">
        <f>"壹週刊"&amp;CHAR(10)&amp;"NEXT MAGAZINE"</f>
        <v>壹週刊
NEXT MAGAZINE</v>
      </c>
      <c r="C258" s="1" t="str">
        <f>"no. 1452-1462 04 Jan-15 Mar 2018"</f>
        <v>no. 1452-1462 04 Jan-15 Mar 2018</v>
      </c>
      <c r="D258" s="1" t="s">
        <v>437</v>
      </c>
      <c r="E258" s="1" t="s">
        <v>205</v>
      </c>
      <c r="F258" s="1" t="s">
        <v>649</v>
      </c>
      <c r="G258" s="5" t="s">
        <v>44</v>
      </c>
    </row>
    <row r="259" spans="1:7" ht="31.5">
      <c r="A259" s="1">
        <v>469</v>
      </c>
      <c r="B259" s="1" t="str">
        <f>"富甲天下"&amp;CHAR(10)&amp;"APEX MANUAL"</f>
        <v>富甲天下
APEX MANUAL</v>
      </c>
      <c r="C259" s="1" t="str">
        <f>"vol. 151-152 Nov-Dec 2017;"&amp;CHAR(10)&amp;"vol. 153-162 Jan-Oct 2018"</f>
        <v>vol. 151-152 Nov-Dec 2017;
vol. 153-162 Jan-Oct 2018</v>
      </c>
      <c r="D259" s="1" t="s">
        <v>405</v>
      </c>
      <c r="E259" s="1" t="s">
        <v>209</v>
      </c>
      <c r="F259" s="1" t="s">
        <v>649</v>
      </c>
      <c r="G259" s="5" t="s">
        <v>708</v>
      </c>
    </row>
    <row r="260" spans="1:7" ht="31.5">
      <c r="A260" s="1">
        <v>470</v>
      </c>
      <c r="B260" s="1" t="str">
        <f>"彭博商業周刊"&amp;CHAR(10)&amp;"BLOOMBERG BUSINESSWEEK"</f>
        <v>彭博商業周刊
BLOOMBERG BUSINESSWEEK</v>
      </c>
      <c r="C260" s="1" t="str">
        <f>"no. 136-161 10 Jan-26 Dec 2018"</f>
        <v>no. 136-161 10 Jan-26 Dec 2018</v>
      </c>
      <c r="D260" s="1" t="s">
        <v>438</v>
      </c>
      <c r="E260" s="1" t="s">
        <v>222</v>
      </c>
      <c r="F260" s="1" t="s">
        <v>649</v>
      </c>
      <c r="G260" s="5" t="s">
        <v>38</v>
      </c>
    </row>
    <row r="261" spans="1:7" ht="31.5">
      <c r="A261" s="1">
        <v>471</v>
      </c>
      <c r="B261" s="1" t="str">
        <f>"復康速遞"&amp;CHAR(10)&amp;"REHAB EXPRESS MAGAZINE"</f>
        <v>復康速遞
REHAB EXPRESS MAGAZINE</v>
      </c>
      <c r="C261" s="1" t="str">
        <f>"issue 64-69 Jan-Nov 2018"</f>
        <v>issue 64-69 Jan-Nov 2018</v>
      </c>
      <c r="D261" s="1" t="s">
        <v>439</v>
      </c>
      <c r="E261" s="1" t="s">
        <v>207</v>
      </c>
      <c r="F261" s="1" t="s">
        <v>649</v>
      </c>
      <c r="G261" s="5" t="s">
        <v>217</v>
      </c>
    </row>
    <row r="262" spans="1:7" ht="31.5">
      <c r="A262" s="1">
        <v>472</v>
      </c>
      <c r="B262" s="1" t="str">
        <f>"智勇文化"&amp;CHAR(10)&amp;"ZHIYONG CULTURE"</f>
        <v>智勇文化
ZHIYONG CULTURE</v>
      </c>
      <c r="C262" s="1" t="str">
        <f>"vol. 6 no. 4 (no. 25) 18 Nov 2017;"&amp;CHAR(10)&amp;"vol. 7 no. 1-2 (no. 26-27) 18 Feb-18 May 2018"</f>
        <v>vol. 6 no. 4 (no. 25) 18 Nov 2017;
vol. 7 no. 1-2 (no. 26-27) 18 Feb-18 May 2018</v>
      </c>
      <c r="D262" s="1" t="s">
        <v>440</v>
      </c>
      <c r="E262" s="1" t="s">
        <v>231</v>
      </c>
      <c r="F262" s="1" t="s">
        <v>649</v>
      </c>
      <c r="G262" s="5" t="s">
        <v>100</v>
      </c>
    </row>
    <row r="263" spans="1:7" ht="31.5">
      <c r="A263" s="1">
        <v>473</v>
      </c>
      <c r="B263" s="1" t="str">
        <f>"智能機器人"&amp;CHAR(10)&amp;"INTELLIGENT ROBOT"</f>
        <v>智能機器人
INTELLIGENT ROBOT</v>
      </c>
      <c r="C263" s="1" t="str">
        <f>"Apr 2018"</f>
        <v>Apr 2018</v>
      </c>
      <c r="D263" s="1" t="s">
        <v>441</v>
      </c>
      <c r="E263" s="1" t="s">
        <v>207</v>
      </c>
      <c r="F263" s="1" t="s">
        <v>649</v>
      </c>
      <c r="G263" s="5" t="s">
        <v>44</v>
      </c>
    </row>
    <row r="264" spans="1:7" ht="47.25">
      <c r="A264" s="1">
        <v>474</v>
      </c>
      <c r="B264" s="1" t="str">
        <f>"智慧工廠"&amp;CHAR(10)&amp;"SMART FACTORY"</f>
        <v>智慧工廠
SMART FACTORY</v>
      </c>
      <c r="C264" s="1" t="str">
        <f>"Oct-Nov 2017;"&amp;CHAR(10)&amp;"Jan-Feb 2018;"&amp;CHAR(10)&amp;"Apr 2018"</f>
        <v>Oct-Nov 2017;
Jan-Feb 2018;
Apr 2018</v>
      </c>
      <c r="D264" s="1" t="s">
        <v>441</v>
      </c>
      <c r="E264" s="1" t="s">
        <v>209</v>
      </c>
      <c r="F264" s="1" t="s">
        <v>649</v>
      </c>
      <c r="G264" s="5" t="s">
        <v>698</v>
      </c>
    </row>
    <row r="265" spans="1:7" ht="31.5">
      <c r="A265" s="1">
        <v>475</v>
      </c>
      <c r="B265" s="1" t="str">
        <f>"智‧營"&amp;CHAR(10)&amp;"SMART ONE"</f>
        <v>智‧營
SMART ONE</v>
      </c>
      <c r="C265" s="1" t="str">
        <f>"Dec 2017;"&amp;CHAR(10)&amp;"Feb 2018"</f>
        <v>Dec 2017;
Feb 2018</v>
      </c>
      <c r="D265" s="1" t="s">
        <v>442</v>
      </c>
      <c r="E265" s="1" t="s">
        <v>207</v>
      </c>
      <c r="F265" s="1" t="s">
        <v>649</v>
      </c>
      <c r="G265" s="5" t="s">
        <v>217</v>
      </c>
    </row>
    <row r="266" spans="1:7" ht="31.5">
      <c r="A266" s="1">
        <v>476</v>
      </c>
      <c r="B266" s="1" t="str">
        <f>"港股策略王"&amp;CHAR(10)&amp;"STRATEGIST"</f>
        <v>港股策略王
STRATEGIST</v>
      </c>
      <c r="C266" s="1" t="str">
        <f>"issue 145-157 06 Oct-29 Dec 2017;"&amp;CHAR(10)&amp;"issue 158-190 05 Jan-17 Aug 2018"</f>
        <v>issue 145-157 06 Oct-29 Dec 2017;
issue 158-190 05 Jan-17 Aug 2018</v>
      </c>
      <c r="D266" s="1" t="s">
        <v>443</v>
      </c>
      <c r="E266" s="1" t="s">
        <v>205</v>
      </c>
      <c r="F266" s="1" t="s">
        <v>649</v>
      </c>
      <c r="G266" s="5" t="s">
        <v>44</v>
      </c>
    </row>
    <row r="267" spans="1:7" ht="31.5">
      <c r="A267" s="1">
        <v>477</v>
      </c>
      <c r="B267" s="1" t="str">
        <f>"無綫電技術"&amp;CHAR(10)&amp;"ELECTRONIC TECHNOLOGY"</f>
        <v>無綫電技術
ELECTRONIC TECHNOLOGY</v>
      </c>
      <c r="C267" s="1" t="str">
        <f>"no. 535-546 Jan-Dec 2018"</f>
        <v>no. 535-546 Jan-Dec 2018</v>
      </c>
      <c r="D267" s="1" t="s">
        <v>444</v>
      </c>
      <c r="E267" s="1" t="s">
        <v>209</v>
      </c>
      <c r="F267" s="1" t="s">
        <v>649</v>
      </c>
      <c r="G267" s="5" t="s">
        <v>7</v>
      </c>
    </row>
    <row r="268" spans="1:7" ht="31.5">
      <c r="A268" s="1">
        <v>478</v>
      </c>
      <c r="B268" s="1" t="str">
        <f>"發燒音響"&amp;CHAR(10)&amp;"AUDIOPHILE"</f>
        <v>發燒音響
AUDIOPHILE</v>
      </c>
      <c r="C268" s="1" t="str">
        <f>"no. 382-393 Jan-Dec 2018"</f>
        <v>no. 382-393 Jan-Dec 2018</v>
      </c>
      <c r="D268" s="1" t="s">
        <v>445</v>
      </c>
      <c r="E268" s="1" t="s">
        <v>209</v>
      </c>
      <c r="F268" s="1" t="s">
        <v>649</v>
      </c>
      <c r="G268" s="5" t="s">
        <v>33</v>
      </c>
    </row>
    <row r="269" spans="1:7">
      <c r="A269" s="1">
        <v>479</v>
      </c>
      <c r="B269" s="1" t="str">
        <f>"童軍知友社社訊"</f>
        <v>童軍知友社社訊</v>
      </c>
      <c r="C269" s="1" t="str">
        <f>"no. 54-55 Jan-Jul 2018"</f>
        <v>no. 54-55 Jan-Jul 2018</v>
      </c>
      <c r="D269" s="1" t="s">
        <v>446</v>
      </c>
      <c r="E269" s="1" t="s">
        <v>211</v>
      </c>
      <c r="F269" s="1" t="s">
        <v>649</v>
      </c>
      <c r="G269" s="5" t="s">
        <v>217</v>
      </c>
    </row>
    <row r="270" spans="1:7" ht="31.5">
      <c r="A270" s="1">
        <v>480</v>
      </c>
      <c r="B270" s="1" t="str">
        <f>"紫荊"&amp;CHAR(10)&amp;"BAUHINIA MAGAZINE"</f>
        <v>紫荊
BAUHINIA MAGAZINE</v>
      </c>
      <c r="C270" s="1" t="str">
        <f>"no. 327-338 Jan-Dec 2018"</f>
        <v>no. 327-338 Jan-Dec 2018</v>
      </c>
      <c r="D270" s="1" t="s">
        <v>362</v>
      </c>
      <c r="E270" s="1" t="s">
        <v>209</v>
      </c>
      <c r="F270" s="1" t="s">
        <v>649</v>
      </c>
      <c r="G270" s="5" t="s">
        <v>38</v>
      </c>
    </row>
    <row r="271" spans="1:7" ht="31.5">
      <c r="A271" s="1">
        <v>481</v>
      </c>
      <c r="B271" s="1" t="str">
        <f>"紫荊論壇"&amp;CHAR(10)&amp;"BAUHINIA TRIBUNE"</f>
        <v>紫荊論壇
BAUHINIA TRIBUNE</v>
      </c>
      <c r="C271" s="1" t="str">
        <f>"no. 34-36 Jul/Aug-Nov/Dec 2017;"&amp;CHAR(10)&amp;"no. 37-42 Jan/Feb-Nov/Dec 2018"</f>
        <v>no. 34-36 Jul/Aug-Nov/Dec 2017;
no. 37-42 Jan/Feb-Nov/Dec 2018</v>
      </c>
      <c r="D271" s="1" t="s">
        <v>362</v>
      </c>
      <c r="E271" s="1" t="s">
        <v>207</v>
      </c>
      <c r="F271" s="1" t="s">
        <v>649</v>
      </c>
      <c r="G271" s="5" t="s">
        <v>38</v>
      </c>
    </row>
    <row r="272" spans="1:7" ht="31.5">
      <c r="A272" s="1">
        <v>482</v>
      </c>
      <c r="B272" s="1" t="str">
        <f>"紫荊論壇"&amp;CHAR(10)&amp;"HONG KONG &amp; MACAU AFFAIRS"</f>
        <v>紫荊論壇
HONG KONG &amp; MACAU AFFAIRS</v>
      </c>
      <c r="C272" s="1" t="str">
        <f>"no. 31-33 Jan/Feb-May/Jun 2017"</f>
        <v>no. 31-33 Jan/Feb-May/Jun 2017</v>
      </c>
      <c r="D272" s="1" t="s">
        <v>362</v>
      </c>
      <c r="E272" s="1" t="s">
        <v>207</v>
      </c>
      <c r="F272" s="1" t="s">
        <v>649</v>
      </c>
      <c r="G272" s="5" t="s">
        <v>38</v>
      </c>
    </row>
    <row r="273" spans="1:7" ht="31.5">
      <c r="A273" s="1">
        <v>483</v>
      </c>
      <c r="B273" s="1" t="str">
        <f>"紫荊養生"&amp;CHAR(10)&amp;"BAUHINIA HEALTH"</f>
        <v>紫荊養生
BAUHINIA HEALTH</v>
      </c>
      <c r="C273" s="1" t="str">
        <f>"no. 64-67 Spring-Winter 2018"</f>
        <v>no. 64-67 Spring-Winter 2018</v>
      </c>
      <c r="D273" s="1" t="s">
        <v>362</v>
      </c>
      <c r="E273" s="1" t="s">
        <v>231</v>
      </c>
      <c r="F273" s="1" t="s">
        <v>649</v>
      </c>
      <c r="G273" s="5" t="s">
        <v>44</v>
      </c>
    </row>
    <row r="274" spans="1:7" ht="31.5">
      <c r="A274" s="1">
        <v>484</v>
      </c>
      <c r="B274" s="1" t="str">
        <f>"華人"&amp;CHAR(10)&amp;"CHINESE"</f>
        <v>華人
CHINESE</v>
      </c>
      <c r="C274" s="1" t="str">
        <f>"2018 no. 1-6 (no. 361-366)"</f>
        <v>2018 no. 1-6 (no. 361-366)</v>
      </c>
      <c r="D274" s="1" t="s">
        <v>447</v>
      </c>
      <c r="E274" s="1" t="s">
        <v>207</v>
      </c>
      <c r="F274" s="1" t="s">
        <v>649</v>
      </c>
      <c r="G274" s="5" t="s">
        <v>696</v>
      </c>
    </row>
    <row r="275" spans="1:7" ht="47.25">
      <c r="A275" s="1">
        <v>485</v>
      </c>
      <c r="B275" s="1" t="str">
        <f>"華人經濟"&amp;CHAR(10)&amp;"SINO ECONOMY"</f>
        <v>華人經濟
SINO ECONOMY</v>
      </c>
      <c r="C275" s="1" t="str">
        <f>"2018 no. 1-12 (no. 128-139);"&amp;CHAR(10)&amp;"2018 no. 13 (no. 140);"&amp;CHAR(10)&amp;"2019 no. 1 (no. 143)"</f>
        <v>2018 no. 1-12 (no. 128-139);
2018 no. 13 (no. 140);
2019 no. 1 (no. 143)</v>
      </c>
      <c r="D275" s="1" t="s">
        <v>434</v>
      </c>
      <c r="E275" s="1" t="s">
        <v>287</v>
      </c>
      <c r="F275" s="1" t="s">
        <v>649</v>
      </c>
      <c r="G275" s="5" t="s">
        <v>7</v>
      </c>
    </row>
    <row r="276" spans="1:7" ht="47.25">
      <c r="A276" s="1">
        <v>486</v>
      </c>
      <c r="B276" s="1" t="str">
        <f>"華夏儒商"&amp;CHAR(10)&amp;"CHINESE MERCHANTS"</f>
        <v>華夏儒商
CHINESE MERCHANTS</v>
      </c>
      <c r="C276" s="1" t="str">
        <f>"Dec 2017;"&amp;CHAR(10)&amp;"Mar 2018;"&amp;CHAR(10)&amp;"Sep 2018"</f>
        <v>Dec 2017;
Mar 2018;
Sep 2018</v>
      </c>
      <c r="D276" s="1" t="s">
        <v>307</v>
      </c>
      <c r="E276" s="1" t="s">
        <v>225</v>
      </c>
      <c r="F276" s="1" t="s">
        <v>649</v>
      </c>
      <c r="G276" s="5" t="s">
        <v>44</v>
      </c>
    </row>
    <row r="277" spans="1:7">
      <c r="A277" s="1">
        <v>487</v>
      </c>
      <c r="B277" s="1" t="str">
        <f>"華夏藝苑"</f>
        <v>華夏藝苑</v>
      </c>
      <c r="C277" s="1" t="str">
        <f>"no. 2-3 Jun-Oct 2017"</f>
        <v>no. 2-3 Jun-Oct 2017</v>
      </c>
      <c r="D277" s="1" t="s">
        <v>448</v>
      </c>
      <c r="E277" s="1" t="s">
        <v>225</v>
      </c>
      <c r="F277" s="1" t="s">
        <v>649</v>
      </c>
      <c r="G277" s="5" t="s">
        <v>100</v>
      </c>
    </row>
    <row r="278" spans="1:7" ht="31.5">
      <c r="A278" s="1">
        <v>488</v>
      </c>
      <c r="B278" s="1" t="str">
        <f>"華商世界"&amp;CHAR(10)&amp;"CHINESE BUSINESS WORLD"</f>
        <v>華商世界
CHINESE BUSINESS WORLD</v>
      </c>
      <c r="C278" s="1" t="str">
        <f>"no. 36-38 Jan/Mar-Jul/Sep 2018"</f>
        <v>no. 36-38 Jan/Mar-Jul/Sep 2018</v>
      </c>
      <c r="D278" s="1" t="s">
        <v>449</v>
      </c>
      <c r="E278" s="1" t="s">
        <v>231</v>
      </c>
      <c r="F278" s="1" t="s">
        <v>649</v>
      </c>
      <c r="G278" s="5" t="s">
        <v>217</v>
      </c>
    </row>
    <row r="279" spans="1:7" ht="63">
      <c r="A279" s="1">
        <v>489</v>
      </c>
      <c r="B279" s="1" t="str">
        <f>"華商匯"&amp;CHAR(10)&amp;"CHINESE TRADERS"</f>
        <v>華商匯
CHINESE TRADERS</v>
      </c>
      <c r="C279" s="1" t="str">
        <f>"2017 no. 1-2;"&amp;CHAR(10)&amp;"2017 no. 6-7;"&amp;CHAR(10)&amp;"2017 no. 9-12;"&amp;CHAR(10)&amp;"2018 no. 1-9"</f>
        <v>2017 no. 1-2;
2017 no. 6-7;
2017 no. 9-12;
2018 no. 1-9</v>
      </c>
      <c r="D279" s="1" t="s">
        <v>450</v>
      </c>
      <c r="E279" s="1" t="s">
        <v>209</v>
      </c>
      <c r="F279" s="1" t="s">
        <v>649</v>
      </c>
      <c r="G279" s="5" t="s">
        <v>33</v>
      </c>
    </row>
    <row r="280" spans="1:7" ht="31.5">
      <c r="A280" s="1">
        <v>490</v>
      </c>
      <c r="B280" s="1" t="str">
        <f>"華富財經年刊"&amp;CHAR(10)&amp;"QUAMNET ANNUAL"</f>
        <v>華富財經年刊
QUAMNET ANNUAL</v>
      </c>
      <c r="C280" s="1" t="str">
        <f>"2017"</f>
        <v>2017</v>
      </c>
      <c r="D280" s="1" t="s">
        <v>451</v>
      </c>
      <c r="E280" s="1" t="s">
        <v>215</v>
      </c>
      <c r="F280" s="1" t="s">
        <v>649</v>
      </c>
      <c r="G280" s="5" t="s">
        <v>696</v>
      </c>
    </row>
    <row r="281" spans="1:7">
      <c r="A281" s="1">
        <v>491</v>
      </c>
      <c r="B281" s="1" t="str">
        <f>"萌動"</f>
        <v>萌動</v>
      </c>
      <c r="C281" s="1" t="str">
        <f>"issue 40 Nov/Dec 2018"</f>
        <v>issue 40 Nov/Dec 2018</v>
      </c>
      <c r="D281" s="1" t="s">
        <v>452</v>
      </c>
      <c r="E281" s="1" t="s">
        <v>453</v>
      </c>
      <c r="F281" s="1" t="s">
        <v>649</v>
      </c>
      <c r="G281" s="5" t="s">
        <v>217</v>
      </c>
    </row>
    <row r="282" spans="1:7" ht="31.5">
      <c r="A282" s="1">
        <v>492</v>
      </c>
      <c r="B282" s="1" t="str">
        <f>"超級睇樓王"&amp;CHAR(10)&amp;"PROPERTY BROWSER"</f>
        <v>超級睇樓王
PROPERTY BROWSER</v>
      </c>
      <c r="C282" s="1" t="str">
        <f>"vol. 950 30 Dec 2017;"&amp;CHAR(10)&amp;"vol. 951-1000 06 Jan-22 Dec 2018"</f>
        <v>vol. 950 30 Dec 2017;
vol. 951-1000 06 Jan-22 Dec 2018</v>
      </c>
      <c r="D282" s="1" t="s">
        <v>454</v>
      </c>
      <c r="E282" s="1" t="s">
        <v>205</v>
      </c>
      <c r="F282" s="1" t="s">
        <v>649</v>
      </c>
      <c r="G282" s="5" t="s">
        <v>710</v>
      </c>
    </row>
    <row r="283" spans="1:7" ht="31.5">
      <c r="A283" s="1">
        <v>493</v>
      </c>
      <c r="B283" s="1" t="str">
        <f>"跑者世界"&amp;CHAR(10)&amp;"RUNNER'S WORLD"</f>
        <v>跑者世界
RUNNER'S WORLD</v>
      </c>
      <c r="C283" s="1" t="str">
        <f>"vol. 4 no. 25-36 Jan-Dec 2018"</f>
        <v>vol. 4 no. 25-36 Jan-Dec 2018</v>
      </c>
      <c r="D283" s="1" t="s">
        <v>328</v>
      </c>
      <c r="E283" s="1" t="s">
        <v>209</v>
      </c>
      <c r="F283" s="1" t="s">
        <v>649</v>
      </c>
      <c r="G283" s="5" t="s">
        <v>38</v>
      </c>
    </row>
    <row r="284" spans="1:7">
      <c r="A284" s="1">
        <v>494</v>
      </c>
      <c r="B284" s="1" t="str">
        <f>"進出口貿易及批發零售業安全健康通訊"</f>
        <v>進出口貿易及批發零售業安全健康通訊</v>
      </c>
      <c r="C284" s="1" t="str">
        <f>"issue 22 Mar 2018"</f>
        <v>issue 22 Mar 2018</v>
      </c>
      <c r="D284" s="1" t="s">
        <v>282</v>
      </c>
      <c r="E284" s="1" t="s">
        <v>225</v>
      </c>
      <c r="F284" s="1" t="s">
        <v>649</v>
      </c>
      <c r="G284" s="5" t="s">
        <v>217</v>
      </c>
    </row>
    <row r="285" spans="1:7" ht="31.5">
      <c r="A285" s="1">
        <v>495</v>
      </c>
      <c r="B285" s="1" t="str">
        <f>"進攻足球"&amp;CHAR(10)&amp;"ATTACK SOCCER"</f>
        <v>進攻足球
ATTACK SOCCER</v>
      </c>
      <c r="C285" s="1" t="str">
        <f>"no. 570-578 03 Nov-30 Dec 2017;"&amp;CHAR(10)&amp;"no. 579-609 06 Jan-11 Aug 2018"</f>
        <v>no. 570-578 03 Nov-30 Dec 2017;
no. 579-609 06 Jan-11 Aug 2018</v>
      </c>
      <c r="D285" s="1" t="s">
        <v>455</v>
      </c>
      <c r="E285" s="1" t="s">
        <v>205</v>
      </c>
      <c r="F285" s="1" t="s">
        <v>649</v>
      </c>
      <c r="G285" s="5" t="s">
        <v>66</v>
      </c>
    </row>
    <row r="286" spans="1:7">
      <c r="A286" s="1">
        <v>496</v>
      </c>
      <c r="B286" s="1" t="str">
        <f>"鄉情"</f>
        <v>鄉情</v>
      </c>
      <c r="C286" s="1" t="str">
        <f>"no. 49-51 Jan-Oct 2018"</f>
        <v>no. 49-51 Jan-Oct 2018</v>
      </c>
      <c r="D286" s="1" t="s">
        <v>456</v>
      </c>
      <c r="E286" s="1" t="s">
        <v>231</v>
      </c>
      <c r="F286" s="1" t="s">
        <v>649</v>
      </c>
      <c r="G286" s="5" t="s">
        <v>217</v>
      </c>
    </row>
    <row r="287" spans="1:7" ht="31.5">
      <c r="A287" s="1">
        <v>497</v>
      </c>
      <c r="B287" s="1" t="str">
        <f>"雅舍"&amp;CHAR(10)&amp;"INTERIOR BEAUTE"</f>
        <v>雅舍
INTERIOR BEAUTE</v>
      </c>
      <c r="C287" s="1" t="str">
        <f>"vol. 319-329 Jan-Nov 2018"</f>
        <v>vol. 319-329 Jan-Nov 2018</v>
      </c>
      <c r="D287" s="1" t="s">
        <v>457</v>
      </c>
      <c r="E287" s="1" t="s">
        <v>209</v>
      </c>
      <c r="F287" s="1" t="s">
        <v>649</v>
      </c>
      <c r="G287" s="5" t="s">
        <v>100</v>
      </c>
    </row>
    <row r="288" spans="1:7">
      <c r="A288" s="1">
        <v>498</v>
      </c>
      <c r="B288" s="1" t="str">
        <f>"飲食業及旅遊業安全健康通訊"</f>
        <v>飲食業及旅遊業安全健康通訊</v>
      </c>
      <c r="C288" s="1" t="str">
        <f>"issue 62-63 May-Aug 2018"</f>
        <v>issue 62-63 May-Aug 2018</v>
      </c>
      <c r="D288" s="1" t="s">
        <v>282</v>
      </c>
      <c r="E288" s="1" t="s">
        <v>219</v>
      </c>
      <c r="F288" s="1" t="s">
        <v>649</v>
      </c>
      <c r="G288" s="5" t="s">
        <v>217</v>
      </c>
    </row>
    <row r="289" spans="1:7" ht="31.5">
      <c r="A289" s="1">
        <v>499</v>
      </c>
      <c r="B289" s="1" t="str">
        <f>"睇相王"</f>
        <v>睇相王</v>
      </c>
      <c r="C289" s="1" t="str">
        <f>"no. 149-157 Apr-Dec 2017;"&amp;CHAR(10)&amp;"no. 158-168 Jan-Nov 2018"</f>
        <v>no. 149-157 Apr-Dec 2017;
no. 158-168 Jan-Nov 2018</v>
      </c>
      <c r="D289" s="1" t="s">
        <v>458</v>
      </c>
      <c r="E289" s="1" t="s">
        <v>209</v>
      </c>
      <c r="F289" s="1" t="s">
        <v>649</v>
      </c>
      <c r="G289" s="5" t="s">
        <v>103</v>
      </c>
    </row>
    <row r="290" spans="1:7" ht="31.5">
      <c r="A290" s="1">
        <v>500</v>
      </c>
      <c r="B290" s="1" t="str">
        <f>"鈦業資訊"&amp;CHAR(10)&amp;"TITANIUMINFO"</f>
        <v>鈦業資訊
TITANIUMINFO</v>
      </c>
      <c r="C290" s="1" t="str">
        <f>"issue 77 Dec 2017;"&amp;CHAR(10)&amp;"issue 78-80 Mar-Sep 2018"</f>
        <v>issue 77 Dec 2017;
issue 78-80 Mar-Sep 2018</v>
      </c>
      <c r="D290" s="1" t="s">
        <v>459</v>
      </c>
      <c r="E290" s="1" t="s">
        <v>231</v>
      </c>
      <c r="F290" s="1" t="s">
        <v>649</v>
      </c>
      <c r="G290" s="5" t="s">
        <v>33</v>
      </c>
    </row>
    <row r="291" spans="1:7" ht="31.5">
      <c r="A291" s="1">
        <v>501</v>
      </c>
      <c r="B291" s="1" t="str">
        <f>"傳基號"&amp;CHAR(10)&amp;"GOOD NEWS"</f>
        <v>傳基號
GOOD NEWS</v>
      </c>
      <c r="C291" s="1" t="str">
        <f>"vol. 68-70 Mar/May-Sep/Nov 2018"</f>
        <v>vol. 68-70 Mar/May-Sep/Nov 2018</v>
      </c>
      <c r="D291" s="1" t="s">
        <v>460</v>
      </c>
      <c r="E291" s="1" t="s">
        <v>231</v>
      </c>
      <c r="F291" s="1" t="s">
        <v>649</v>
      </c>
      <c r="G291" s="5" t="s">
        <v>278</v>
      </c>
    </row>
    <row r="292" spans="1:7" ht="31.5">
      <c r="A292" s="1">
        <v>502</v>
      </c>
      <c r="B292" s="1" t="str">
        <f>"傳感器"&amp;CHAR(10)&amp;"SENSORS CHINA"</f>
        <v>傳感器
SENSORS CHINA</v>
      </c>
      <c r="C292" s="1" t="str">
        <f>"Mar-Sep 2018"</f>
        <v>Mar-Sep 2018</v>
      </c>
      <c r="D292" s="1" t="s">
        <v>233</v>
      </c>
      <c r="E292" s="1" t="s">
        <v>207</v>
      </c>
      <c r="F292" s="1" t="s">
        <v>649</v>
      </c>
      <c r="G292" s="5" t="s">
        <v>234</v>
      </c>
    </row>
    <row r="293" spans="1:7" ht="31.5">
      <c r="A293" s="1">
        <v>503</v>
      </c>
      <c r="B293" s="1" t="str">
        <f>"傳播與社會學刊"&amp;CHAR(10)&amp;"COMMUNICATION &amp; SOCIETY"</f>
        <v>傳播與社會學刊
COMMUNICATION &amp; SOCIETY</v>
      </c>
      <c r="C293" s="1" t="str">
        <f>"no. 43-46 Jan-Oct 2018"</f>
        <v>no. 43-46 Jan-Oct 2018</v>
      </c>
      <c r="D293" s="1" t="s">
        <v>214</v>
      </c>
      <c r="E293" s="1" t="s">
        <v>231</v>
      </c>
      <c r="F293" s="1" t="s">
        <v>649</v>
      </c>
      <c r="G293" s="5" t="s">
        <v>712</v>
      </c>
    </row>
    <row r="294" spans="1:7" ht="31.5">
      <c r="A294" s="1">
        <v>504</v>
      </c>
      <c r="B294" s="1" t="str">
        <f>"塗料與油墨"&amp;CHAR(10)&amp;"COATINGS AND INK CHINA"</f>
        <v>塗料與油墨
COATINGS AND INK CHINA</v>
      </c>
      <c r="C294" s="1" t="str">
        <f>"Jan-Nov 2018"</f>
        <v>Jan-Nov 2018</v>
      </c>
      <c r="D294" s="1" t="s">
        <v>233</v>
      </c>
      <c r="E294" s="1" t="s">
        <v>284</v>
      </c>
      <c r="F294" s="1" t="s">
        <v>649</v>
      </c>
      <c r="G294" s="5" t="s">
        <v>234</v>
      </c>
    </row>
    <row r="295" spans="1:7" ht="31.5">
      <c r="A295" s="1">
        <v>505</v>
      </c>
      <c r="B295" s="1" t="str">
        <f>"媽咪快報"&amp;CHAR(10)&amp;"MOMMY'S EXPRESS WEEKLY"</f>
        <v>媽咪快報
MOMMY'S EXPRESS WEEKLY</v>
      </c>
      <c r="C295" s="1" t="str">
        <f>"no. 1171-1172 15 Dec-29 Dec 2017;"&amp;CHAR(10)&amp;"no. 1173-1196 12 Jan-30 Nov 2018"</f>
        <v>no. 1171-1172 15 Dec-29 Dec 2017;
no. 1173-1196 12 Jan-30 Nov 2018</v>
      </c>
      <c r="D295" s="1" t="s">
        <v>339</v>
      </c>
      <c r="E295" s="1" t="s">
        <v>222</v>
      </c>
      <c r="F295" s="1" t="s">
        <v>649</v>
      </c>
      <c r="G295" s="5" t="s">
        <v>698</v>
      </c>
    </row>
    <row r="296" spans="1:7" ht="31.5">
      <c r="A296" s="1">
        <v>506</v>
      </c>
      <c r="B296" s="1" t="str">
        <f>"媽媽寶寶"&amp;CHAR(10)&amp;"OURS"</f>
        <v>媽媽寶寶
OURS</v>
      </c>
      <c r="C296" s="1" t="str">
        <f>"no. 353-363 Jan-Nov 2018"</f>
        <v>no. 353-363 Jan-Nov 2018</v>
      </c>
      <c r="D296" s="1" t="s">
        <v>300</v>
      </c>
      <c r="E296" s="1" t="s">
        <v>209</v>
      </c>
      <c r="F296" s="1" t="s">
        <v>649</v>
      </c>
      <c r="G296" s="5" t="s">
        <v>100</v>
      </c>
    </row>
    <row r="297" spans="1:7" ht="31.5">
      <c r="A297" s="1">
        <v>507</v>
      </c>
      <c r="B297" s="1" t="str">
        <f>"慈願"&amp;CHAR(10)&amp;"COMPASSIONATE VOWS"</f>
        <v>慈願
COMPASSIONATE VOWS</v>
      </c>
      <c r="C297" s="1" t="str">
        <f>"no. 22 Jul 2018"</f>
        <v>no. 22 Jul 2018</v>
      </c>
      <c r="D297" s="1" t="s">
        <v>461</v>
      </c>
      <c r="E297" s="1" t="s">
        <v>215</v>
      </c>
      <c r="F297" s="1" t="s">
        <v>649</v>
      </c>
      <c r="G297" s="5" t="s">
        <v>217</v>
      </c>
    </row>
    <row r="298" spans="1:7" ht="31.5">
      <c r="A298" s="1">
        <v>508</v>
      </c>
      <c r="B298" s="1" t="str">
        <f>"新亞生活"&amp;CHAR(10)&amp;"NEW ASIA LIFE"</f>
        <v>新亞生活
NEW ASIA LIFE</v>
      </c>
      <c r="C298" s="1" t="str">
        <f>"vol. 45 no. 5-10 Jan-Jun 2018;"&amp;CHAR(10)&amp;"vol. 46 no. 1-3 Sep-Nov 2018"</f>
        <v>vol. 45 no. 5-10 Jan-Jun 2018;
vol. 46 no. 1-3 Sep-Nov 2018</v>
      </c>
      <c r="D298" s="1" t="s">
        <v>462</v>
      </c>
      <c r="E298" s="1" t="s">
        <v>209</v>
      </c>
      <c r="F298" s="1" t="s">
        <v>650</v>
      </c>
      <c r="G298" s="5" t="s">
        <v>217</v>
      </c>
    </row>
    <row r="299" spans="1:7">
      <c r="A299" s="1">
        <v>509</v>
      </c>
      <c r="B299" s="1" t="str">
        <f>"新亞學報"</f>
        <v>新亞學報</v>
      </c>
      <c r="C299" s="1" t="str">
        <f>"vol. 35 Aug 2018"</f>
        <v>vol. 35 Aug 2018</v>
      </c>
      <c r="D299" s="1" t="s">
        <v>463</v>
      </c>
      <c r="E299" s="1" t="s">
        <v>215</v>
      </c>
      <c r="F299" s="1" t="s">
        <v>649</v>
      </c>
      <c r="G299" s="5" t="s">
        <v>36</v>
      </c>
    </row>
    <row r="300" spans="1:7" ht="31.5">
      <c r="A300" s="1">
        <v>510</v>
      </c>
      <c r="B300" s="1" t="str">
        <f>"新城雙月刊"&amp;CHAR(10)&amp;"NEW CITY BI-MONTHLY"</f>
        <v>新城雙月刊
NEW CITY BI-MONTHLY</v>
      </c>
      <c r="C300" s="1" t="str">
        <f>"vol. 43 no. 6 2017;"&amp;CHAR(10)&amp;"vol. 44 no. 1-5 2018"</f>
        <v>vol. 43 no. 6 2017;
vol. 44 no. 1-5 2018</v>
      </c>
      <c r="D300" s="1" t="s">
        <v>464</v>
      </c>
      <c r="E300" s="1" t="s">
        <v>207</v>
      </c>
      <c r="F300" s="1" t="s">
        <v>649</v>
      </c>
      <c r="G300" s="5" t="s">
        <v>66</v>
      </c>
    </row>
    <row r="301" spans="1:7" ht="31.5">
      <c r="A301" s="1">
        <v>511</v>
      </c>
      <c r="B301" s="1" t="str">
        <f>"新音響"&amp;CHAR(10)&amp;"NEW AUDIOPHILE"</f>
        <v>新音響
NEW AUDIOPHILE</v>
      </c>
      <c r="C301" s="1" t="str">
        <f>"vol. 201 Dec 2017;"&amp;CHAR(10)&amp;"vol. 202-213 Jan-Dec 2018"</f>
        <v>vol. 201 Dec 2017;
vol. 202-213 Jan-Dec 2018</v>
      </c>
      <c r="D301" s="1" t="s">
        <v>465</v>
      </c>
      <c r="E301" s="1" t="s">
        <v>209</v>
      </c>
      <c r="F301" s="1" t="s">
        <v>649</v>
      </c>
      <c r="G301" s="5" t="s">
        <v>38</v>
      </c>
    </row>
    <row r="302" spans="1:7" ht="31.5">
      <c r="A302" s="1">
        <v>512</v>
      </c>
      <c r="B302" s="1" t="str">
        <f>"新婚通信"&amp;CHAR(10)&amp;"WEDDING MESSAGE MONTHLY"</f>
        <v>新婚通信
WEDDING MESSAGE MONTHLY</v>
      </c>
      <c r="C302" s="1" t="str">
        <f>"issue 313-324 Jan-Dec 2018"</f>
        <v>issue 313-324 Jan-Dec 2018</v>
      </c>
      <c r="D302" s="1" t="s">
        <v>466</v>
      </c>
      <c r="E302" s="1" t="s">
        <v>209</v>
      </c>
      <c r="F302" s="1" t="s">
        <v>649</v>
      </c>
      <c r="G302" s="5" t="s">
        <v>44</v>
      </c>
    </row>
    <row r="303" spans="1:7" ht="31.5">
      <c r="A303" s="1">
        <v>513</v>
      </c>
      <c r="B303" s="1" t="str">
        <f>"新報"&amp;CHAR(10)&amp;"HONG KONG DAILY NEWS"</f>
        <v>新報
HONG KONG DAILY NEWS</v>
      </c>
      <c r="C303" s="1" t="str">
        <f>"13 Jun 2018;"&amp;CHAR(10)&amp;"12 Dec 2018"</f>
        <v>13 Jun 2018;
12 Dec 2018</v>
      </c>
      <c r="D303" s="1" t="s">
        <v>467</v>
      </c>
      <c r="E303" s="1" t="s">
        <v>219</v>
      </c>
      <c r="F303" s="1" t="s">
        <v>649</v>
      </c>
      <c r="G303" s="5" t="s">
        <v>713</v>
      </c>
    </row>
    <row r="304" spans="1:7" ht="31.5">
      <c r="A304" s="1">
        <v>514</v>
      </c>
      <c r="B304" s="1" t="str">
        <f>"新報人"</f>
        <v>新報人</v>
      </c>
      <c r="C304" s="1" t="str">
        <f>"vol. 48 no. 5-8 Feb-May 2018;"&amp;CHAR(10)&amp;"vol. 49 no. 1-3 Sep-Nov 2018"</f>
        <v>vol. 48 no. 5-8 Feb-May 2018;
vol. 49 no. 1-3 Sep-Nov 2018</v>
      </c>
      <c r="D304" s="1" t="s">
        <v>468</v>
      </c>
      <c r="E304" s="1" t="s">
        <v>235</v>
      </c>
      <c r="F304" s="1" t="s">
        <v>649</v>
      </c>
      <c r="G304" s="5" t="s">
        <v>217</v>
      </c>
    </row>
    <row r="305" spans="1:7" ht="31.5">
      <c r="A305" s="1">
        <v>515</v>
      </c>
      <c r="B305" s="1" t="str">
        <f>"新報六合彩玄機"</f>
        <v>新報六合彩玄機</v>
      </c>
      <c r="C305" s="1" t="str">
        <f>"2017 no. 121-153 18 Oct-31 Dec 2017;"&amp;CHAR(10)&amp;"2018 no. 1-58 03 Jan-30 May 2018"</f>
        <v>2017 no. 121-153 18 Oct-31 Dec 2017;
2018 no. 1-58 03 Jan-30 May 2018</v>
      </c>
      <c r="D305" s="1" t="s">
        <v>469</v>
      </c>
      <c r="E305" s="1" t="s">
        <v>470</v>
      </c>
      <c r="F305" s="1" t="s">
        <v>649</v>
      </c>
      <c r="G305" s="5" t="s">
        <v>705</v>
      </c>
    </row>
    <row r="306" spans="1:7" ht="31.5">
      <c r="A306" s="1">
        <v>516</v>
      </c>
      <c r="B306" s="1" t="str">
        <f>"新樓‧設計‧全攻略"&amp;CHAR(10)&amp;"NEW HOUSE INTERIORS DIGEST"</f>
        <v>新樓‧設計‧全攻略
NEW HOUSE INTERIORS DIGEST</v>
      </c>
      <c r="C306" s="1" t="str">
        <f>"vol. 188 Dec 2017;"&amp;CHAR(10)&amp;"vol. 189-199 Jan-Nov 2018"</f>
        <v>vol. 188 Dec 2017;
vol. 189-199 Jan-Nov 2018</v>
      </c>
      <c r="D306" s="1" t="s">
        <v>266</v>
      </c>
      <c r="E306" s="1" t="s">
        <v>209</v>
      </c>
      <c r="F306" s="1" t="s">
        <v>649</v>
      </c>
      <c r="G306" s="5" t="s">
        <v>9</v>
      </c>
    </row>
    <row r="307" spans="1:7" ht="31.5">
      <c r="A307" s="1">
        <v>517</v>
      </c>
      <c r="B307" s="1" t="str">
        <f>"溫暖人間"&amp;CHAR(10)&amp;"BUDDHIST COMPASSION"</f>
        <v>溫暖人間
BUDDHIST COMPASSION</v>
      </c>
      <c r="C307" s="1" t="str">
        <f>"issue 480-505 11 Jan-27 Dec 2018"</f>
        <v>issue 480-505 11 Jan-27 Dec 2018</v>
      </c>
      <c r="D307" s="1" t="s">
        <v>471</v>
      </c>
      <c r="E307" s="1" t="s">
        <v>222</v>
      </c>
      <c r="F307" s="1" t="s">
        <v>649</v>
      </c>
      <c r="G307" s="5" t="s">
        <v>693</v>
      </c>
    </row>
    <row r="308" spans="1:7" ht="31.5">
      <c r="A308" s="1">
        <v>518</v>
      </c>
      <c r="B308" s="1" t="str">
        <f>"當代詩壇"&amp;CHAR(10)&amp;"CONTEMPORARY POETRY"</f>
        <v>當代詩壇
CONTEMPORARY POETRY</v>
      </c>
      <c r="C308" s="1" t="str">
        <f>"issue 65/66 01 Dec 2016;"&amp;CHAR(10)&amp;"issue 67/68 30 Sep 2018"</f>
        <v>issue 65/66 01 Dec 2016;
issue 67/68 30 Sep 2018</v>
      </c>
      <c r="D308" s="1" t="s">
        <v>472</v>
      </c>
      <c r="E308" s="1" t="s">
        <v>225</v>
      </c>
      <c r="F308" s="1" t="s">
        <v>650</v>
      </c>
      <c r="G308" s="5" t="s">
        <v>7</v>
      </c>
    </row>
    <row r="309" spans="1:7" ht="31.5">
      <c r="A309" s="1">
        <v>519</v>
      </c>
      <c r="B309" s="1" t="str">
        <f>"粵劇曲藝月刊"&amp;CHAR(10)&amp;"CANTONESE OPERA MAGAZINE"</f>
        <v>粵劇曲藝月刊
CANTONESE OPERA MAGAZINE</v>
      </c>
      <c r="C309" s="1" t="str">
        <f>"no. 242 Dec/Jan 2017/2018;"&amp;CHAR(10)&amp;"no. 243-249 Feb-Nov 2018"</f>
        <v>no. 242 Dec/Jan 2017/2018;
no. 243-249 Feb-Nov 2018</v>
      </c>
      <c r="D309" s="1" t="s">
        <v>473</v>
      </c>
      <c r="E309" s="1" t="s">
        <v>209</v>
      </c>
      <c r="F309" s="1" t="s">
        <v>649</v>
      </c>
      <c r="G309" s="5" t="s">
        <v>66</v>
      </c>
    </row>
    <row r="310" spans="1:7" ht="31.5">
      <c r="A310" s="1">
        <v>520</v>
      </c>
      <c r="B310" s="1" t="str">
        <f>"經濟一週"&amp;CHAR(10)&amp;"ECONOMIC DIGEST"</f>
        <v>經濟一週
ECONOMIC DIGEST</v>
      </c>
      <c r="C310" s="1" t="str">
        <f>"no. 1883-1887 02 Dec-30 Dec 2017;"&amp;CHAR(10)&amp;"no. 1888-1938 06 Jan-22 Dec 2018"</f>
        <v>no. 1883-1887 02 Dec-30 Dec 2017;
no. 1888-1938 06 Jan-22 Dec 2018</v>
      </c>
      <c r="D310" s="1" t="s">
        <v>474</v>
      </c>
      <c r="E310" s="1" t="s">
        <v>205</v>
      </c>
      <c r="F310" s="1" t="s">
        <v>649</v>
      </c>
      <c r="G310" s="5" t="s">
        <v>44</v>
      </c>
    </row>
    <row r="311" spans="1:7" ht="31.5">
      <c r="A311" s="1">
        <v>521</v>
      </c>
      <c r="B311" s="1" t="str">
        <f>"經濟導報"&amp;CHAR(10)&amp;"ECONOMIC HERALD"</f>
        <v>經濟導報
ECONOMIC HERALD</v>
      </c>
      <c r="C311" s="1" t="str">
        <f>"no. 3408 25 Dec 2017;"&amp;CHAR(10)&amp;"no. 3409-3433 01 Jan-17 Dec 2018"</f>
        <v>no. 3408 25 Dec 2017;
no. 3409-3433 01 Jan-17 Dec 2018</v>
      </c>
      <c r="D311" s="1" t="s">
        <v>475</v>
      </c>
      <c r="E311" s="1" t="s">
        <v>222</v>
      </c>
      <c r="F311" s="1" t="s">
        <v>649</v>
      </c>
      <c r="G311" s="5" t="s">
        <v>66</v>
      </c>
    </row>
    <row r="312" spans="1:7" ht="31.5">
      <c r="A312" s="1">
        <v>522</v>
      </c>
      <c r="B312" s="1" t="str">
        <f>"置業家居"&amp;CHAR(10)&amp;"PROPERTY TIMES"</f>
        <v>置業家居
PROPERTY TIMES</v>
      </c>
      <c r="C312" s="1" t="str">
        <f>"no. 1155-1157 16 Dec-30 Dec 2017;"&amp;CHAR(10)&amp;"no. 1158-1207 06 Jan-22 Dec 2018"</f>
        <v>no. 1155-1157 16 Dec-30 Dec 2017;
no. 1158-1207 06 Jan-22 Dec 2018</v>
      </c>
      <c r="D312" s="1" t="s">
        <v>320</v>
      </c>
      <c r="E312" s="1" t="s">
        <v>205</v>
      </c>
      <c r="F312" s="1" t="s">
        <v>649</v>
      </c>
      <c r="G312" s="5" t="s">
        <v>700</v>
      </c>
    </row>
    <row r="313" spans="1:7" ht="47.25">
      <c r="A313" s="1">
        <v>523</v>
      </c>
      <c r="B313" s="1" t="str">
        <f>"聖經文學研究"&amp;CHAR(10)&amp;"JOURNAL FOR THE STUDY OF BIBLICAL LITERATURE"</f>
        <v>聖經文學研究
JOURNAL FOR THE STUDY OF BIBLICAL LITERATURE</v>
      </c>
      <c r="C313" s="1" t="str">
        <f>"no. 15 Autumn 2017"</f>
        <v>no. 15 Autumn 2017</v>
      </c>
      <c r="D313" s="1" t="s">
        <v>476</v>
      </c>
      <c r="E313" s="1" t="s">
        <v>211</v>
      </c>
      <c r="F313" s="1" t="s">
        <v>650</v>
      </c>
      <c r="G313" s="5" t="s">
        <v>49</v>
      </c>
    </row>
    <row r="314" spans="1:7">
      <c r="A314" s="1">
        <v>524</v>
      </c>
      <c r="B314" s="1" t="str">
        <f>"聖經季刊"</f>
        <v>聖經季刊</v>
      </c>
      <c r="C314" s="1" t="str">
        <f>"Spring-Winter 2018"</f>
        <v>Spring-Winter 2018</v>
      </c>
      <c r="D314" s="1" t="s">
        <v>477</v>
      </c>
      <c r="E314" s="1" t="s">
        <v>231</v>
      </c>
      <c r="F314" s="1" t="s">
        <v>649</v>
      </c>
      <c r="G314" s="5" t="s">
        <v>478</v>
      </c>
    </row>
    <row r="315" spans="1:7" ht="31.5">
      <c r="A315" s="1">
        <v>525</v>
      </c>
      <c r="B315" s="1" t="str">
        <f>"號外"&amp;CHAR(10)&amp;"CITY MAGAZINE"</f>
        <v>號外
CITY MAGAZINE</v>
      </c>
      <c r="C315" s="1" t="str">
        <f>"issue 496-507 Jan-Dec 2018"</f>
        <v>issue 496-507 Jan-Dec 2018</v>
      </c>
      <c r="D315" s="1" t="s">
        <v>479</v>
      </c>
      <c r="E315" s="1" t="s">
        <v>209</v>
      </c>
      <c r="F315" s="1" t="s">
        <v>649</v>
      </c>
      <c r="G315" s="5" t="s">
        <v>68</v>
      </c>
    </row>
    <row r="316" spans="1:7" ht="31.5">
      <c r="A316" s="1">
        <v>526</v>
      </c>
      <c r="B316" s="1" t="str">
        <f>"號角月報"&amp;CHAR(10)&amp;"HERALD MONTHLY"</f>
        <v>號角月報
HERALD MONTHLY</v>
      </c>
      <c r="C316" s="1" t="str">
        <f>"Jan-Dec 2018"</f>
        <v>Jan-Dec 2018</v>
      </c>
      <c r="D316" s="1" t="s">
        <v>480</v>
      </c>
      <c r="E316" s="1" t="s">
        <v>209</v>
      </c>
      <c r="F316" s="1" t="s">
        <v>649</v>
      </c>
      <c r="G316" s="5" t="s">
        <v>217</v>
      </c>
    </row>
    <row r="317" spans="1:7" ht="31.5">
      <c r="A317" s="1">
        <v>527</v>
      </c>
      <c r="B317" s="1" t="str">
        <f>"資本才俊"&amp;CHAR(10)&amp;"CAPITAL CEO"</f>
        <v>資本才俊
CAPITAL CEO</v>
      </c>
      <c r="C317" s="1" t="str">
        <f>"no. 164-175 Jan-Dec 2018"</f>
        <v>no. 164-175 Jan-Dec 2018</v>
      </c>
      <c r="D317" s="1" t="s">
        <v>481</v>
      </c>
      <c r="E317" s="1" t="s">
        <v>209</v>
      </c>
      <c r="F317" s="1" t="s">
        <v>649</v>
      </c>
      <c r="G317" s="5" t="s">
        <v>68</v>
      </c>
    </row>
    <row r="318" spans="1:7" ht="31.5">
      <c r="A318" s="1">
        <v>528</v>
      </c>
      <c r="B318" s="1" t="str">
        <f>"資本企業家"&amp;CHAR(10)&amp;"CAPITAL ENTREPRENEUR"</f>
        <v>資本企業家
CAPITAL ENTREPRENEUR</v>
      </c>
      <c r="C318" s="1" t="str">
        <f>"no. 158-169 Jan-Dec 2018"</f>
        <v>no. 158-169 Jan-Dec 2018</v>
      </c>
      <c r="D318" s="1" t="s">
        <v>482</v>
      </c>
      <c r="E318" s="1" t="s">
        <v>209</v>
      </c>
      <c r="F318" s="1" t="s">
        <v>649</v>
      </c>
      <c r="G318" s="5" t="s">
        <v>68</v>
      </c>
    </row>
    <row r="319" spans="1:7" ht="31.5">
      <c r="A319" s="1">
        <v>529</v>
      </c>
      <c r="B319" s="1" t="str">
        <f>"資本壹週"&amp;CHAR(10)&amp;"CAPITAL WEEKLY"</f>
        <v>資本壹週
CAPITAL WEEKLY</v>
      </c>
      <c r="C319" s="1" t="str">
        <f>"issue 630-633 07 Dec-28 Dec 2017;"&amp;CHAR(10)&amp;"issue 634-681 04 Jan-29 Nov 2018"</f>
        <v>issue 630-633 07 Dec-28 Dec 2017;
issue 634-681 04 Jan-29 Nov 2018</v>
      </c>
      <c r="D319" s="1" t="s">
        <v>483</v>
      </c>
      <c r="E319" s="1" t="s">
        <v>205</v>
      </c>
      <c r="F319" s="1" t="s">
        <v>649</v>
      </c>
      <c r="G319" s="5" t="s">
        <v>44</v>
      </c>
    </row>
    <row r="320" spans="1:7" ht="31.5">
      <c r="A320" s="1">
        <v>530</v>
      </c>
      <c r="B320" s="1" t="str">
        <f>"資本雜誌"&amp;CHAR(10)&amp;"CAPITAL"</f>
        <v>資本雜誌
CAPITAL</v>
      </c>
      <c r="C320" s="1" t="str">
        <f>"no. 368-379 Jan-Dec 2018"</f>
        <v>no. 368-379 Jan-Dec 2018</v>
      </c>
      <c r="D320" s="1" t="s">
        <v>484</v>
      </c>
      <c r="E320" s="1" t="s">
        <v>209</v>
      </c>
      <c r="F320" s="1" t="s">
        <v>649</v>
      </c>
      <c r="G320" s="5" t="s">
        <v>7</v>
      </c>
    </row>
    <row r="321" spans="1:7" ht="31.5">
      <c r="A321" s="1">
        <v>531</v>
      </c>
      <c r="B321" s="1" t="str">
        <f>"資訊科技"&amp;CHAR(10)&amp;"THE IT MAGAZINE"</f>
        <v>資訊科技
THE IT MAGAZINE</v>
      </c>
      <c r="C321" s="1" t="str">
        <f>"Mar/Aug 2018"</f>
        <v>Mar/Aug 2018</v>
      </c>
      <c r="D321" s="1" t="s">
        <v>485</v>
      </c>
      <c r="E321" s="1" t="s">
        <v>219</v>
      </c>
      <c r="F321" s="1" t="s">
        <v>649</v>
      </c>
      <c r="G321" s="5" t="s">
        <v>217</v>
      </c>
    </row>
    <row r="322" spans="1:7" ht="31.5">
      <c r="A322" s="1">
        <v>532</v>
      </c>
      <c r="B322" s="1" t="str">
        <f>"資訊科技"&amp;CHAR(10)&amp;"THE IT MAGAZINE"</f>
        <v>資訊科技
THE IT MAGAZINE</v>
      </c>
      <c r="C322" s="1" t="str">
        <f>"Sep/Feb 2018/2019"</f>
        <v>Sep/Feb 2018/2019</v>
      </c>
      <c r="D322" s="1" t="s">
        <v>486</v>
      </c>
      <c r="E322" s="1" t="s">
        <v>219</v>
      </c>
      <c r="F322" s="1" t="s">
        <v>649</v>
      </c>
      <c r="G322" s="5" t="s">
        <v>217</v>
      </c>
    </row>
    <row r="323" spans="1:7">
      <c r="A323" s="1">
        <v>533</v>
      </c>
      <c r="B323" s="1" t="str">
        <f>"資優數學與科技"</f>
        <v>資優數學與科技</v>
      </c>
      <c r="C323" s="1" t="str">
        <f>"no. 133-144 Jan-Dec 2018"</f>
        <v>no. 133-144 Jan-Dec 2018</v>
      </c>
      <c r="D323" s="1" t="s">
        <v>487</v>
      </c>
      <c r="E323" s="1" t="s">
        <v>209</v>
      </c>
      <c r="F323" s="1" t="s">
        <v>649</v>
      </c>
      <c r="G323" s="5" t="s">
        <v>696</v>
      </c>
    </row>
    <row r="324" spans="1:7" ht="31.5">
      <c r="A324" s="1">
        <v>534</v>
      </c>
      <c r="B324" s="1" t="str">
        <f>"跨越"&amp;CHAR(10)&amp;"CROSS"</f>
        <v>跨越
CROSS</v>
      </c>
      <c r="C324" s="1" t="str">
        <f>"no. 185-188 Jan/Mar-Oct/Dec 2018;"&amp;CHAR(10)&amp;"no. 189 Jan/Mar 2019"</f>
        <v>no. 185-188 Jan/Mar-Oct/Dec 2018;
no. 189 Jan/Mar 2019</v>
      </c>
      <c r="D324" s="1" t="s">
        <v>488</v>
      </c>
      <c r="E324" s="1" t="s">
        <v>231</v>
      </c>
      <c r="F324" s="1" t="s">
        <v>649</v>
      </c>
      <c r="G324" s="5" t="s">
        <v>217</v>
      </c>
    </row>
    <row r="325" spans="1:7" ht="31.5">
      <c r="A325" s="1">
        <v>535</v>
      </c>
      <c r="B325" s="1" t="str">
        <f>"運動版圖"&amp;CHAR(10)&amp;"SPORTSOHO"</f>
        <v>運動版圖
SPORTSOHO</v>
      </c>
      <c r="C325" s="1" t="str">
        <f>"no. 108-119 Jan-Dec 2018"</f>
        <v>no. 108-119 Jan-Dec 2018</v>
      </c>
      <c r="D325" s="1" t="s">
        <v>489</v>
      </c>
      <c r="E325" s="1" t="s">
        <v>209</v>
      </c>
      <c r="F325" s="1" t="s">
        <v>649</v>
      </c>
      <c r="G325" s="5" t="s">
        <v>66</v>
      </c>
    </row>
    <row r="326" spans="1:7" ht="31.5">
      <c r="A326" s="1">
        <v>536</v>
      </c>
      <c r="B326" s="1" t="str">
        <f>"遊戲週刊"&amp;CHAR(10)&amp;"GAME WEEKLY"</f>
        <v>遊戲週刊
GAME WEEKLY</v>
      </c>
      <c r="C326" s="1" t="str">
        <f>"no. 933-962 05 Jan-03 Aug 2018"</f>
        <v>no. 933-962 05 Jan-03 Aug 2018</v>
      </c>
      <c r="D326" s="1" t="s">
        <v>490</v>
      </c>
      <c r="E326" s="1" t="s">
        <v>205</v>
      </c>
      <c r="F326" s="1" t="s">
        <v>649</v>
      </c>
      <c r="G326" s="5" t="s">
        <v>44</v>
      </c>
    </row>
    <row r="327" spans="1:7" ht="31.5">
      <c r="A327" s="1">
        <v>537</v>
      </c>
      <c r="B327" s="1" t="str">
        <f>"道心"&amp;CHAR(10)&amp;"TAO MIND"</f>
        <v>道心
TAO MIND</v>
      </c>
      <c r="C327" s="1" t="str">
        <f>"no. 41 2018"</f>
        <v>no. 41 2018</v>
      </c>
      <c r="D327" s="1" t="s">
        <v>491</v>
      </c>
      <c r="E327" s="1" t="s">
        <v>215</v>
      </c>
      <c r="F327" s="1" t="s">
        <v>649</v>
      </c>
      <c r="G327" s="5" t="s">
        <v>217</v>
      </c>
    </row>
    <row r="328" spans="1:7" ht="47.25">
      <c r="A328" s="1">
        <v>538</v>
      </c>
      <c r="B328" s="1" t="str">
        <f>"道風 : 基督教文化評論 = LOGOS &amp; PNEUMA : CHINESE JOURNAL OF THEOLOGY"</f>
        <v>道風 : 基督教文化評論 = LOGOS &amp; PNEUMA : CHINESE JOURNAL OF THEOLOGY</v>
      </c>
      <c r="C328" s="1" t="str">
        <f>"no. 47 Autumn 2017;"&amp;CHAR(10)&amp;"no. 48 Spring 2018"</f>
        <v>no. 47 Autumn 2017;
no. 48 Spring 2018</v>
      </c>
      <c r="D328" s="1" t="s">
        <v>492</v>
      </c>
      <c r="E328" s="1" t="s">
        <v>219</v>
      </c>
      <c r="F328" s="1" t="s">
        <v>649</v>
      </c>
      <c r="G328" s="5" t="s">
        <v>714</v>
      </c>
    </row>
    <row r="329" spans="1:7" ht="47.25">
      <c r="A329" s="1">
        <v>539</v>
      </c>
      <c r="B329" s="1" t="str">
        <f>"道教研究學報"&amp;CHAR(10)&amp;"DAOISM : RELIGION, HISTORY AND SOCIETY"</f>
        <v>道教研究學報
DAOISM : RELIGION, HISTORY AND SOCIETY</v>
      </c>
      <c r="C329" s="1" t="str">
        <f>"no. 9 2017"</f>
        <v>no. 9 2017</v>
      </c>
      <c r="D329" s="1" t="s">
        <v>214</v>
      </c>
      <c r="E329" s="1" t="s">
        <v>215</v>
      </c>
      <c r="F329" s="1" t="s">
        <v>650</v>
      </c>
      <c r="G329" s="5" t="s">
        <v>22</v>
      </c>
    </row>
    <row r="330" spans="1:7" ht="31.5">
      <c r="A330" s="1">
        <v>540</v>
      </c>
      <c r="B330" s="1" t="str">
        <f>"電腦1週"&amp;CHAR(10)&amp;"PCSTATION"</f>
        <v>電腦1週
PCSTATION</v>
      </c>
      <c r="C330" s="1" t="str">
        <f>"vol. 881-895 23 Sep-30 Dec 2017;"&amp;CHAR(10)&amp;"vol. 897-932 13 Jan-15 Sep 2018"</f>
        <v>vol. 881-895 23 Sep-30 Dec 2017;
vol. 897-932 13 Jan-15 Sep 2018</v>
      </c>
      <c r="D330" s="1" t="s">
        <v>493</v>
      </c>
      <c r="E330" s="1" t="s">
        <v>205</v>
      </c>
      <c r="F330" s="1" t="s">
        <v>649</v>
      </c>
      <c r="G330" s="5" t="s">
        <v>185</v>
      </c>
    </row>
    <row r="331" spans="1:7" ht="31.5">
      <c r="A331" s="1">
        <v>541</v>
      </c>
      <c r="B331" s="1" t="str">
        <f>"電腦廣場"&amp;CHAR(10)&amp;"PC MARKET"</f>
        <v>電腦廣場
PC MARKET</v>
      </c>
      <c r="C331" s="1" t="str">
        <f>"issue 1273-1324 02 Jan-24 Dec 2018"</f>
        <v>issue 1273-1324 02 Jan-24 Dec 2018</v>
      </c>
      <c r="D331" s="1" t="s">
        <v>494</v>
      </c>
      <c r="E331" s="1" t="s">
        <v>205</v>
      </c>
      <c r="F331" s="1" t="s">
        <v>649</v>
      </c>
      <c r="G331" s="5" t="s">
        <v>698</v>
      </c>
    </row>
    <row r="332" spans="1:7" ht="31.5">
      <c r="A332" s="1">
        <v>542</v>
      </c>
      <c r="B332" s="1" t="str">
        <f>"零售銀行"&amp;CHAR(10)&amp;"RETAIL BANKING"</f>
        <v>零售銀行
RETAIL BANKING</v>
      </c>
      <c r="C332" s="1" t="str">
        <f>"no. 96 Dec 2017;"&amp;CHAR(10)&amp;"no. 97-108 Jan-Dec 2018"</f>
        <v>no. 96 Dec 2017;
no. 97-108 Jan-Dec 2018</v>
      </c>
      <c r="D332" s="1" t="s">
        <v>495</v>
      </c>
      <c r="E332" s="1" t="s">
        <v>209</v>
      </c>
      <c r="F332" s="1" t="s">
        <v>649</v>
      </c>
      <c r="G332" s="5" t="s">
        <v>97</v>
      </c>
    </row>
    <row r="333" spans="1:7" ht="47.25">
      <c r="A333" s="1">
        <v>543</v>
      </c>
      <c r="B333" s="1" t="str">
        <f>"榮譽雜誌"&amp;CHAR(10)&amp;"RONG YU ZA ZHI"</f>
        <v>榮譽雜誌
RONG YU ZA ZHI</v>
      </c>
      <c r="C333" s="1" t="str">
        <f>"2018 no. 2-10;"&amp;CHAR(10)&amp;"2018 no. 11-12;"&amp;CHAR(10)&amp;"2018 no. 13"</f>
        <v>2018 no. 2-10;
2018 no. 11-12;
2018 no. 13</v>
      </c>
      <c r="D333" s="1" t="s">
        <v>268</v>
      </c>
      <c r="E333" s="1" t="s">
        <v>209</v>
      </c>
      <c r="F333" s="1" t="s">
        <v>649</v>
      </c>
      <c r="G333" s="5" t="s">
        <v>7</v>
      </c>
    </row>
    <row r="334" spans="1:7" ht="31.5">
      <c r="A334" s="1">
        <v>544</v>
      </c>
      <c r="B334" s="1" t="str">
        <f>"瑪利嘉兒"&amp;CHAR(10)&amp;"MARIE CLAIRE"</f>
        <v>瑪利嘉兒
MARIE CLAIRE</v>
      </c>
      <c r="C334" s="1" t="str">
        <f>"no. 328-339 Jan-Dec 2018"</f>
        <v>no. 328-339 Jan-Dec 2018</v>
      </c>
      <c r="D334" s="1" t="s">
        <v>496</v>
      </c>
      <c r="E334" s="1" t="s">
        <v>209</v>
      </c>
      <c r="F334" s="1" t="s">
        <v>649</v>
      </c>
      <c r="G334" s="5" t="s">
        <v>38</v>
      </c>
    </row>
    <row r="335" spans="1:7" ht="31.5">
      <c r="A335" s="1">
        <v>545</v>
      </c>
      <c r="B335" s="1" t="str">
        <f>"綠十字"&amp;CHAR(10)&amp;"GREEN CROSS"</f>
        <v>綠十字
GREEN CROSS</v>
      </c>
      <c r="C335" s="1" t="str">
        <f>"vol. 27 no. 5-6 Sep/Oct-Nov/Dec 2017;"&amp;CHAR(10)&amp;"vol. 28 no. 1-2 Jan/Feb-Apr/Jun 2018"</f>
        <v>vol. 27 no. 5-6 Sep/Oct-Nov/Dec 2017;
vol. 28 no. 1-2 Jan/Feb-Apr/Jun 2018</v>
      </c>
      <c r="D335" s="1" t="s">
        <v>282</v>
      </c>
      <c r="E335" s="1" t="s">
        <v>231</v>
      </c>
      <c r="F335" s="1" t="s">
        <v>650</v>
      </c>
      <c r="G335" s="5" t="s">
        <v>217</v>
      </c>
    </row>
    <row r="336" spans="1:7">
      <c r="A336" s="1">
        <v>546</v>
      </c>
      <c r="B336" s="1" t="str">
        <f>"蒲公英希望月刊"</f>
        <v>蒲公英希望月刊</v>
      </c>
      <c r="C336" s="1" t="str">
        <f>"no. 226-237 Jan-Dec 2018"</f>
        <v>no. 226-237 Jan-Dec 2018</v>
      </c>
      <c r="D336" s="1" t="s">
        <v>497</v>
      </c>
      <c r="E336" s="1" t="s">
        <v>209</v>
      </c>
      <c r="F336" s="1" t="s">
        <v>649</v>
      </c>
      <c r="G336" s="5" t="s">
        <v>278</v>
      </c>
    </row>
    <row r="337" spans="1:7">
      <c r="A337" s="1">
        <v>547</v>
      </c>
      <c r="B337" s="1" t="str">
        <f>"製造業安全健康通訊"</f>
        <v>製造業安全健康通訊</v>
      </c>
      <c r="C337" s="1" t="str">
        <f>"issue 9 Sep 2017"</f>
        <v>issue 9 Sep 2017</v>
      </c>
      <c r="D337" s="1" t="s">
        <v>282</v>
      </c>
      <c r="E337" s="1" t="s">
        <v>225</v>
      </c>
      <c r="F337" s="1" t="s">
        <v>649</v>
      </c>
      <c r="G337" s="5" t="s">
        <v>217</v>
      </c>
    </row>
    <row r="338" spans="1:7" ht="47.25">
      <c r="A338" s="1">
        <v>548</v>
      </c>
      <c r="B338" s="1" t="str">
        <f>"語文建設通訊(香港)"&amp;CHAR(10)&amp;"CHINESE LANGUAGE REVIEW (HONG KONG)"</f>
        <v>語文建設通訊(香港)
CHINESE LANGUAGE REVIEW (HONG KONG)</v>
      </c>
      <c r="C338" s="1" t="str">
        <f>"no. 115-117 Jan-Nov 2018"</f>
        <v>no. 115-117 Jan-Nov 2018</v>
      </c>
      <c r="D338" s="1" t="s">
        <v>281</v>
      </c>
      <c r="E338" s="1" t="s">
        <v>231</v>
      </c>
      <c r="F338" s="1" t="s">
        <v>649</v>
      </c>
      <c r="G338" s="5" t="s">
        <v>71</v>
      </c>
    </row>
    <row r="339" spans="1:7" ht="47.25">
      <c r="A339" s="1">
        <v>549</v>
      </c>
      <c r="B339" s="1" t="str">
        <f>"遠東廣播"</f>
        <v>遠東廣播</v>
      </c>
      <c r="C339" s="1" t="str">
        <f>"Feb 2018;"&amp;CHAR(10)&amp;"Apr/May-Oct/Nov 2018;"&amp;CHAR(10)&amp;"Dec/Jan 2018/2019"</f>
        <v>Feb 2018;
Apr/May-Oct/Nov 2018;
Dec/Jan 2018/2019</v>
      </c>
      <c r="D339" s="1" t="s">
        <v>498</v>
      </c>
      <c r="E339" s="1" t="s">
        <v>207</v>
      </c>
      <c r="F339" s="1" t="s">
        <v>649</v>
      </c>
      <c r="G339" s="5" t="s">
        <v>217</v>
      </c>
    </row>
    <row r="340" spans="1:7" ht="47.25">
      <c r="A340" s="1">
        <v>550</v>
      </c>
      <c r="B340" s="1" t="str">
        <f>"領袖人生. 杏林篇"&amp;CHAR(10)&amp;"THE JOURNEY TO PROFESSIONALISM. TRADITIONAL CHINESE MEDICINE"</f>
        <v>領袖人生. 杏林篇
THE JOURNEY TO PROFESSIONALISM. TRADITIONAL CHINESE MEDICINE</v>
      </c>
      <c r="C340" s="1" t="str">
        <f>"no. 6 Apr 2018"</f>
        <v>no. 6 Apr 2018</v>
      </c>
      <c r="D340" s="1" t="s">
        <v>499</v>
      </c>
      <c r="E340" s="1" t="s">
        <v>225</v>
      </c>
      <c r="F340" s="1" t="s">
        <v>649</v>
      </c>
      <c r="G340" s="5" t="s">
        <v>9</v>
      </c>
    </row>
    <row r="341" spans="1:7" ht="31.5">
      <c r="A341" s="1">
        <v>551</v>
      </c>
      <c r="B341" s="1" t="str">
        <f>"鳳凰周刊"&amp;CHAR(10)&amp;"PHOENIX WEEKLY"</f>
        <v>鳳凰周刊
PHOENIX WEEKLY</v>
      </c>
      <c r="C341" s="1" t="str">
        <f>"no. 637 25 Dec 2017;"&amp;CHAR(10)&amp;"no. 638-673 05 Jan-25 Dec 2018"</f>
        <v>no. 637 25 Dec 2017;
no. 638-673 05 Jan-25 Dec 2018</v>
      </c>
      <c r="D341" s="1" t="s">
        <v>500</v>
      </c>
      <c r="E341" s="1" t="s">
        <v>501</v>
      </c>
      <c r="F341" s="1" t="s">
        <v>649</v>
      </c>
      <c r="G341" s="5" t="s">
        <v>66</v>
      </c>
    </row>
    <row r="342" spans="1:7" ht="31.5">
      <c r="A342" s="1">
        <v>552</v>
      </c>
      <c r="B342" s="1" t="str">
        <f>"廣角鏡月刊"&amp;CHAR(10)&amp;"WIDE ANGLE"</f>
        <v>廣角鏡月刊
WIDE ANGLE</v>
      </c>
      <c r="C342" s="1" t="str">
        <f>"no. 544-555 16 Jan-16 Dec 2018"</f>
        <v>no. 544-555 16 Jan-16 Dec 2018</v>
      </c>
      <c r="D342" s="1" t="s">
        <v>502</v>
      </c>
      <c r="E342" s="1" t="s">
        <v>209</v>
      </c>
      <c r="F342" s="1" t="s">
        <v>649</v>
      </c>
      <c r="G342" s="5" t="s">
        <v>38</v>
      </c>
    </row>
    <row r="343" spans="1:7" ht="31.5">
      <c r="A343" s="1">
        <v>553</v>
      </c>
      <c r="B343" s="1" t="str">
        <f>"影音極品"&amp;CHAR(10)&amp;"SUPER AV"</f>
        <v>影音極品
SUPER AV</v>
      </c>
      <c r="C343" s="1" t="str">
        <f>"vol. 293-304 Jan-Dec 2018"</f>
        <v>vol. 293-304 Jan-Dec 2018</v>
      </c>
      <c r="D343" s="1" t="s">
        <v>503</v>
      </c>
      <c r="E343" s="1" t="s">
        <v>209</v>
      </c>
      <c r="F343" s="1" t="s">
        <v>649</v>
      </c>
      <c r="G343" s="5" t="s">
        <v>38</v>
      </c>
    </row>
    <row r="344" spans="1:7" ht="31.5">
      <c r="A344" s="1">
        <v>554</v>
      </c>
      <c r="B344" s="1" t="str">
        <f>"影音極品器材大賞"&amp;CHAR(10)&amp;"SUPER AV AWARDS"</f>
        <v>影音極品器材大賞
SUPER AV AWARDS</v>
      </c>
      <c r="C344" s="1" t="str">
        <f>"2017/2018"</f>
        <v>2017/2018</v>
      </c>
      <c r="D344" s="1" t="s">
        <v>503</v>
      </c>
      <c r="E344" s="1" t="s">
        <v>215</v>
      </c>
      <c r="F344" s="1" t="s">
        <v>649</v>
      </c>
      <c r="G344" s="5" t="s">
        <v>71</v>
      </c>
    </row>
    <row r="345" spans="1:7" ht="31.5">
      <c r="A345" s="1">
        <v>555</v>
      </c>
      <c r="B345" s="1" t="str">
        <f>"摩登家庭"&amp;CHAR(10)&amp;"MODERN HOME"</f>
        <v>摩登家庭
MODERN HOME</v>
      </c>
      <c r="C345" s="1" t="str">
        <f>"no. 475-486 Jan-Dec 2018"</f>
        <v>no. 475-486 Jan-Dec 2018</v>
      </c>
      <c r="D345" s="1" t="s">
        <v>345</v>
      </c>
      <c r="E345" s="1" t="s">
        <v>209</v>
      </c>
      <c r="F345" s="1" t="s">
        <v>649</v>
      </c>
      <c r="G345" s="5" t="s">
        <v>100</v>
      </c>
    </row>
    <row r="346" spans="1:7" ht="31.5">
      <c r="A346" s="1">
        <v>556</v>
      </c>
      <c r="B346" s="1" t="str">
        <f>"數碼印刷技術"&amp;CHAR(10)&amp;"HKDPA"</f>
        <v>數碼印刷技術
HKDPA</v>
      </c>
      <c r="C346" s="1" t="str">
        <f>"no. 102-107 Jan-Nov 2018"</f>
        <v>no. 102-107 Jan-Nov 2018</v>
      </c>
      <c r="D346" s="1" t="s">
        <v>504</v>
      </c>
      <c r="E346" s="1" t="s">
        <v>207</v>
      </c>
      <c r="F346" s="1" t="s">
        <v>649</v>
      </c>
      <c r="G346" s="5" t="s">
        <v>217</v>
      </c>
    </row>
    <row r="347" spans="1:7" ht="31.5">
      <c r="A347" s="1">
        <v>557</v>
      </c>
      <c r="B347" s="1" t="str">
        <f>"數碼攝影"&amp;CHAR(10)&amp;"DC PHOTO MAGAZINE"</f>
        <v>數碼攝影
DC PHOTO MAGAZINE</v>
      </c>
      <c r="C347" s="1" t="str">
        <f>"Mar 2018"</f>
        <v>Mar 2018</v>
      </c>
      <c r="D347" s="1" t="s">
        <v>321</v>
      </c>
      <c r="E347" s="1" t="s">
        <v>219</v>
      </c>
      <c r="F347" s="1" t="s">
        <v>649</v>
      </c>
      <c r="G347" s="5" t="s">
        <v>696</v>
      </c>
    </row>
    <row r="348" spans="1:7" ht="47.25">
      <c r="A348" s="1">
        <v>558</v>
      </c>
      <c r="B348" s="1" t="str">
        <f>"樂怡生活"&amp;CHAR(10)&amp;"PRIVILEGE VIDA"</f>
        <v>樂怡生活
PRIVILEGE VIDA</v>
      </c>
      <c r="C348" s="1" t="str">
        <f>"Oct-Dec 2015;"&amp;CHAR(10)&amp;"Jan-Dec 2016;"&amp;CHAR(10)&amp;"Jan-Oct 2017"</f>
        <v>Oct-Dec 2015;
Jan-Dec 2016;
Jan-Oct 2017</v>
      </c>
      <c r="D348" s="1" t="s">
        <v>505</v>
      </c>
      <c r="E348" s="1" t="s">
        <v>209</v>
      </c>
      <c r="F348" s="1" t="s">
        <v>649</v>
      </c>
      <c r="G348" s="5" t="s">
        <v>278</v>
      </c>
    </row>
    <row r="349" spans="1:7" ht="31.5">
      <c r="A349" s="1">
        <v>559</v>
      </c>
      <c r="B349" s="1" t="str">
        <f>"樂怡生活"&amp;CHAR(10)&amp;"PRIVILEGE VIDA"</f>
        <v>樂怡生活
PRIVILEGE VIDA</v>
      </c>
      <c r="C349" s="1" t="str">
        <f>"Nov-Dec 2017;"&amp;CHAR(10)&amp;"Jan-Oct 2018"</f>
        <v>Nov-Dec 2017;
Jan-Oct 2018</v>
      </c>
      <c r="D349" s="1" t="s">
        <v>506</v>
      </c>
      <c r="E349" s="1" t="s">
        <v>209</v>
      </c>
      <c r="F349" s="1" t="s">
        <v>649</v>
      </c>
      <c r="G349" s="5" t="s">
        <v>278</v>
      </c>
    </row>
    <row r="350" spans="1:7" ht="31.5">
      <c r="A350" s="1">
        <v>560</v>
      </c>
      <c r="B350" s="1" t="str">
        <f>"樂智之友"&amp;CHAR(10)&amp;"FRIENDS OF LOK CHI"</f>
        <v>樂智之友
FRIENDS OF LOK CHI</v>
      </c>
      <c r="C350" s="1" t="str">
        <f>"no. 109 Dec 2017;"&amp;CHAR(10)&amp;"no. 110-113 Mar-Dec 2018"</f>
        <v>no. 109 Dec 2017;
no. 110-113 Mar-Dec 2018</v>
      </c>
      <c r="D350" s="1" t="s">
        <v>507</v>
      </c>
      <c r="E350" s="1" t="s">
        <v>231</v>
      </c>
      <c r="F350" s="1" t="s">
        <v>649</v>
      </c>
      <c r="G350" s="5" t="s">
        <v>217</v>
      </c>
    </row>
    <row r="351" spans="1:7" ht="31.5">
      <c r="A351" s="1">
        <v>561</v>
      </c>
      <c r="B351" s="1" t="str">
        <f>"樂善友訊"&amp;CHAR(10)&amp;"LOK SIN LINK"</f>
        <v>樂善友訊
LOK SIN LINK</v>
      </c>
      <c r="C351" s="1" t="str">
        <f>"no. 14 Mar 2018"</f>
        <v>no. 14 Mar 2018</v>
      </c>
      <c r="D351" s="1" t="s">
        <v>508</v>
      </c>
      <c r="E351" s="1" t="s">
        <v>215</v>
      </c>
      <c r="F351" s="1" t="s">
        <v>649</v>
      </c>
      <c r="G351" s="5" t="s">
        <v>217</v>
      </c>
    </row>
    <row r="352" spans="1:7" ht="31.5">
      <c r="A352" s="1">
        <v>562</v>
      </c>
      <c r="B352" s="1" t="str">
        <f>"樂鋒報"&amp;CHAR(10)&amp;"THE JOYFUL VANGUARD"</f>
        <v>樂鋒報
THE JOYFUL VANGUARD</v>
      </c>
      <c r="C352" s="1" t="str">
        <f>"no. 500-508 Feb-Dec 2018;"&amp;CHAR(10)&amp;"no. 509 Jan 2019"</f>
        <v>no. 500-508 Feb-Dec 2018;
no. 509 Jan 2019</v>
      </c>
      <c r="D352" s="1" t="s">
        <v>327</v>
      </c>
      <c r="E352" s="1" t="s">
        <v>284</v>
      </c>
      <c r="F352" s="1" t="s">
        <v>649</v>
      </c>
      <c r="G352" s="5" t="s">
        <v>100</v>
      </c>
    </row>
    <row r="353" spans="1:7">
      <c r="A353" s="1">
        <v>563</v>
      </c>
      <c r="B353" s="1" t="str">
        <f>"學前&amp;親子SUPER PARENTS"</f>
        <v>學前&amp;親子SUPER PARENTS</v>
      </c>
      <c r="C353" s="1" t="str">
        <f>"no. 32-42 Jan-Nov 2018"</f>
        <v>no. 32-42 Jan-Nov 2018</v>
      </c>
      <c r="D353" s="1" t="s">
        <v>300</v>
      </c>
      <c r="E353" s="1" t="s">
        <v>209</v>
      </c>
      <c r="F353" s="1" t="s">
        <v>649</v>
      </c>
      <c r="G353" s="5" t="s">
        <v>100</v>
      </c>
    </row>
    <row r="354" spans="1:7">
      <c r="A354" s="1">
        <v>564</v>
      </c>
      <c r="B354" s="1" t="str">
        <f>"機電業及汽車維修服務業安全健康通訊"</f>
        <v>機電業及汽車維修服務業安全健康通訊</v>
      </c>
      <c r="C354" s="1" t="str">
        <f>"issue 58-59 Jan-Mar 2018"</f>
        <v>issue 58-59 Jan-Mar 2018</v>
      </c>
      <c r="D354" s="1" t="s">
        <v>282</v>
      </c>
      <c r="E354" s="1" t="s">
        <v>225</v>
      </c>
      <c r="F354" s="1" t="s">
        <v>649</v>
      </c>
      <c r="G354" s="5" t="s">
        <v>217</v>
      </c>
    </row>
    <row r="355" spans="1:7" ht="47.25">
      <c r="A355" s="1">
        <v>565</v>
      </c>
      <c r="B355" s="1" t="str">
        <f>"歷史人類學學刊"&amp;CHAR(10)&amp;"JOURNAL OF HISTORY AND ANTHROPOLOGY"</f>
        <v>歷史人類學學刊
JOURNAL OF HISTORY AND ANTHROPOLOGY</v>
      </c>
      <c r="C355" s="1" t="str">
        <f>"vol. 15 no. 2 Oct 2017;"&amp;CHAR(10)&amp;"vol. 16 no. 1-2 Apr-Oct 2018"</f>
        <v>vol. 15 no. 2 Oct 2017;
vol. 16 no. 1-2 Apr-Oct 2018</v>
      </c>
      <c r="D355" s="1" t="s">
        <v>303</v>
      </c>
      <c r="E355" s="1" t="s">
        <v>219</v>
      </c>
      <c r="F355" s="1" t="s">
        <v>649</v>
      </c>
      <c r="G355" s="5" t="s">
        <v>714</v>
      </c>
    </row>
    <row r="356" spans="1:7">
      <c r="A356" s="1">
        <v>566</v>
      </c>
      <c r="B356" s="1" t="str">
        <f>"興仁文苑"</f>
        <v>興仁文苑</v>
      </c>
      <c r="C356" s="1" t="str">
        <f>"2017 no. 4 (no. 60)"</f>
        <v>2017 no. 4 (no. 60)</v>
      </c>
      <c r="D356" s="1" t="s">
        <v>509</v>
      </c>
      <c r="E356" s="1" t="s">
        <v>231</v>
      </c>
      <c r="F356" s="1" t="s">
        <v>649</v>
      </c>
      <c r="G356" s="5" t="s">
        <v>38</v>
      </c>
    </row>
    <row r="357" spans="1:7" ht="31.5">
      <c r="A357" s="1">
        <v>567</v>
      </c>
      <c r="B357" s="1" t="str">
        <f>"親子頭條"&amp;CHAR(10)&amp;"PARENTING HEADLINE"</f>
        <v>親子頭條
PARENTING HEADLINE</v>
      </c>
      <c r="C357" s="1" t="str">
        <f>"vol. 13-15 Jan-Jul 2018;"&amp;CHAR(10)&amp;"vol. 16 Autumn 2018"</f>
        <v>vol. 13-15 Jan-Jul 2018;
vol. 16 Autumn 2018</v>
      </c>
      <c r="D357" s="1" t="s">
        <v>510</v>
      </c>
      <c r="E357" s="1" t="s">
        <v>231</v>
      </c>
      <c r="F357" s="1" t="s">
        <v>649</v>
      </c>
      <c r="G357" s="5" t="s">
        <v>44</v>
      </c>
    </row>
    <row r="358" spans="1:7" ht="47.25">
      <c r="A358" s="1">
        <v>568</v>
      </c>
      <c r="B358" s="1" t="str">
        <f>"親子雜誌"&amp;CHAR(10)&amp;"BABY MAGAZINE"</f>
        <v>親子雜誌
BABY MAGAZINE</v>
      </c>
      <c r="C358" s="1" t="str">
        <f>"no. 288 Nov 2017;"&amp;CHAR(10)&amp;"no. 290 Jan 2018;"&amp;CHAR(10)&amp;"Mar-Sep 2018"</f>
        <v>no. 288 Nov 2017;
no. 290 Jan 2018;
Mar-Sep 2018</v>
      </c>
      <c r="D358" s="1" t="s">
        <v>321</v>
      </c>
      <c r="E358" s="1" t="s">
        <v>219</v>
      </c>
      <c r="F358" s="1" t="s">
        <v>649</v>
      </c>
      <c r="G358" s="5" t="s">
        <v>217</v>
      </c>
    </row>
    <row r="359" spans="1:7" ht="31.5">
      <c r="A359" s="1">
        <v>569</v>
      </c>
      <c r="B359" s="1" t="str">
        <f>"貓犬通信"&amp;CHAR(10)&amp;"PETS MAGAZINE"</f>
        <v>貓犬通信
PETS MAGAZINE</v>
      </c>
      <c r="C359" s="1" t="str">
        <f>"vol. 198 Dec 2017;"&amp;CHAR(10)&amp;"vol. 199-208 Jan-Nov 2018"</f>
        <v>vol. 198 Dec 2017;
vol. 199-208 Jan-Nov 2018</v>
      </c>
      <c r="D359" s="1" t="s">
        <v>420</v>
      </c>
      <c r="E359" s="1" t="s">
        <v>209</v>
      </c>
      <c r="F359" s="1" t="s">
        <v>649</v>
      </c>
      <c r="G359" s="5" t="s">
        <v>103</v>
      </c>
    </row>
    <row r="360" spans="1:7" ht="31.5">
      <c r="A360" s="1">
        <v>570</v>
      </c>
      <c r="B360" s="1" t="str">
        <f>"選擇"&amp;CHAR(10)&amp;"CHOICE"</f>
        <v>選擇
CHOICE</v>
      </c>
      <c r="C360" s="1" t="str">
        <f>"no. 495-506 15 Jan-17 Dec 2018"</f>
        <v>no. 495-506 15 Jan-17 Dec 2018</v>
      </c>
      <c r="D360" s="1" t="s">
        <v>511</v>
      </c>
      <c r="E360" s="1" t="s">
        <v>209</v>
      </c>
      <c r="F360" s="1" t="s">
        <v>649</v>
      </c>
      <c r="G360" s="5" t="s">
        <v>181</v>
      </c>
    </row>
    <row r="361" spans="1:7" ht="31.5">
      <c r="A361" s="1">
        <v>571</v>
      </c>
      <c r="B361" s="1" t="str">
        <f>"餐營者"&amp;CHAR(10)&amp;"RESTAURATEUR"</f>
        <v>餐營者
RESTAURATEUR</v>
      </c>
      <c r="C361" s="1" t="str">
        <f>"no. 89-90 Oct-Nov 2017;"&amp;CHAR(10)&amp;"no. 91-96 Feb-Nov 2018"</f>
        <v>no. 89-90 Oct-Nov 2017;
no. 91-96 Feb-Nov 2018</v>
      </c>
      <c r="D361" s="1" t="s">
        <v>233</v>
      </c>
      <c r="E361" s="1" t="s">
        <v>512</v>
      </c>
      <c r="F361" s="1" t="s">
        <v>649</v>
      </c>
      <c r="G361" s="5" t="s">
        <v>234</v>
      </c>
    </row>
    <row r="362" spans="1:7" ht="47.25">
      <c r="A362" s="1">
        <v>572</v>
      </c>
      <c r="B362" s="1" t="str">
        <f>"龍虎門"</f>
        <v>龍虎門</v>
      </c>
      <c r="C362" s="1" t="str">
        <f>"no. 2189-2200 12 Oct-28 Dec 2017;"&amp;CHAR(10)&amp;"no. 2201-2205 04 Jan-01 Feb 2018;"&amp;CHAR(10)&amp;"no. 2206/2207-2240 08 Feb-04 Oct 2018"</f>
        <v>no. 2189-2200 12 Oct-28 Dec 2017;
no. 2201-2205 04 Jan-01 Feb 2018;
no. 2206/2207-2240 08 Feb-04 Oct 2018</v>
      </c>
      <c r="D362" s="1" t="s">
        <v>513</v>
      </c>
      <c r="E362" s="1" t="s">
        <v>205</v>
      </c>
      <c r="F362" s="1" t="s">
        <v>649</v>
      </c>
      <c r="G362" s="5" t="s">
        <v>44</v>
      </c>
    </row>
    <row r="363" spans="1:7" ht="31.5">
      <c r="A363" s="1">
        <v>573</v>
      </c>
      <c r="B363" s="1" t="str">
        <f>"龍虎豹"&amp;CHAR(10)&amp;"LUNG FU PAO"</f>
        <v>龍虎豹
LUNG FU PAO</v>
      </c>
      <c r="C363" s="1" t="str">
        <f>"no. 899 16 Dec 2017;"&amp;CHAR(10)&amp;"no. 900-919 01 Jan-16 Oct 2018"</f>
        <v>no. 899 16 Dec 2017;
no. 900-919 01 Jan-16 Oct 2018</v>
      </c>
      <c r="D363" s="1" t="s">
        <v>514</v>
      </c>
      <c r="E363" s="1" t="s">
        <v>287</v>
      </c>
      <c r="F363" s="1" t="s">
        <v>649</v>
      </c>
      <c r="G363" s="5" t="s">
        <v>715</v>
      </c>
    </row>
    <row r="364" spans="1:7" ht="31.5">
      <c r="A364" s="1">
        <v>574</v>
      </c>
      <c r="B364" s="1" t="str">
        <f>"戲曲之旅"&amp;CHAR(10)&amp;"JOURNEY TO CHINESE OPERA &amp; DRAMA"</f>
        <v>戲曲之旅
JOURNEY TO CHINESE OPERA &amp; DRAMA</v>
      </c>
      <c r="C364" s="1" t="str">
        <f>"no. 188 Dec 2017;"&amp;CHAR(10)&amp;"no. 189-199 Jan-Nov 2018"</f>
        <v>no. 188 Dec 2017;
no. 189-199 Jan-Nov 2018</v>
      </c>
      <c r="D364" s="1" t="s">
        <v>515</v>
      </c>
      <c r="E364" s="1" t="s">
        <v>209</v>
      </c>
      <c r="F364" s="1" t="s">
        <v>649</v>
      </c>
      <c r="G364" s="5" t="s">
        <v>38</v>
      </c>
    </row>
    <row r="365" spans="1:7">
      <c r="A365" s="1">
        <v>575</v>
      </c>
      <c r="B365" s="1" t="str">
        <f>"環球GOURMET"</f>
        <v>環球GOURMET</v>
      </c>
      <c r="C365" s="1" t="str">
        <f>"no. 93-98 Jan-Oct 2018"</f>
        <v>no. 93-98 Jan-Oct 2018</v>
      </c>
      <c r="D365" s="1" t="s">
        <v>516</v>
      </c>
      <c r="E365" s="1" t="s">
        <v>209</v>
      </c>
      <c r="F365" s="1" t="s">
        <v>649</v>
      </c>
      <c r="G365" s="5" t="s">
        <v>217</v>
      </c>
    </row>
    <row r="366" spans="1:7" ht="31.5">
      <c r="A366" s="1">
        <v>576</v>
      </c>
      <c r="B366" s="1" t="str">
        <f>"環球新聞時訊"&amp;CHAR(10)&amp;"GLOBAL NEWS TIMES"</f>
        <v>環球新聞時訊
GLOBAL NEWS TIMES</v>
      </c>
      <c r="C366" s="1" t="str">
        <f>"no. 131 Dec 2017"</f>
        <v>no. 131 Dec 2017</v>
      </c>
      <c r="D366" s="1" t="s">
        <v>517</v>
      </c>
      <c r="E366" s="1" t="s">
        <v>209</v>
      </c>
      <c r="F366" s="1" t="s">
        <v>649</v>
      </c>
      <c r="G366" s="5" t="s">
        <v>716</v>
      </c>
    </row>
    <row r="367" spans="1:7" ht="63">
      <c r="A367" s="1">
        <v>577</v>
      </c>
      <c r="B367" s="1" t="str">
        <f>"禪與人類文明研究"&amp;CHAR(10)&amp;"INTERNATIONAL JOURNAL FOR THE STUDY OF CHAN BUDDHISM AND HUMAN CIVILIZATION"</f>
        <v>禪與人類文明研究
INTERNATIONAL JOURNAL FOR THE STUDY OF CHAN BUDDHISM AND HUMAN CIVILIZATION</v>
      </c>
      <c r="C367" s="1" t="str">
        <f>"issue 2 Dec 2017;"&amp;CHAR(10)&amp;"issue 3 Oct 2018"</f>
        <v>issue 2 Dec 2017;
issue 3 Oct 2018</v>
      </c>
      <c r="D367" s="1" t="s">
        <v>214</v>
      </c>
      <c r="E367" s="1" t="s">
        <v>219</v>
      </c>
      <c r="F367" s="1" t="s">
        <v>649</v>
      </c>
      <c r="G367" s="5" t="s">
        <v>719</v>
      </c>
    </row>
    <row r="368" spans="1:7" ht="31.5">
      <c r="A368" s="1">
        <v>578</v>
      </c>
      <c r="B368" s="1" t="str">
        <f>"聲韻詩刊"&amp;CHAR(10)&amp;"VOICE &amp; VERSE"</f>
        <v>聲韻詩刊
VOICE &amp; VERSE</v>
      </c>
      <c r="C368" s="1" t="str">
        <f>"issue 38 Oct 2017;"&amp;CHAR(10)&amp;"issue 39/40-43 Mar-Sep 2018"</f>
        <v>issue 38 Oct 2017;
issue 39/40-43 Mar-Sep 2018</v>
      </c>
      <c r="D368" s="1" t="s">
        <v>518</v>
      </c>
      <c r="E368" s="1" t="s">
        <v>207</v>
      </c>
      <c r="F368" s="1" t="s">
        <v>649</v>
      </c>
      <c r="G368" s="5" t="s">
        <v>7</v>
      </c>
    </row>
    <row r="369" spans="1:7" ht="31.5">
      <c r="A369" s="1">
        <v>579</v>
      </c>
      <c r="B369" s="1" t="str">
        <f>"膽機世界"&amp;CHAR(10)&amp;"THE TUBE WORLD MONTHLY"</f>
        <v>膽機世界
THE TUBE WORLD MONTHLY</v>
      </c>
      <c r="C369" s="1" t="str">
        <f>"no. 153-164 Jan-Dec 2018"</f>
        <v>no. 153-164 Jan-Dec 2018</v>
      </c>
      <c r="D369" s="1" t="s">
        <v>445</v>
      </c>
      <c r="E369" s="1" t="s">
        <v>209</v>
      </c>
      <c r="F369" s="1" t="s">
        <v>649</v>
      </c>
      <c r="G369" s="5" t="s">
        <v>7</v>
      </c>
    </row>
    <row r="370" spans="1:7" ht="31.5">
      <c r="A370" s="1">
        <v>580</v>
      </c>
      <c r="B370" s="1" t="str">
        <f>"購物王"&amp;CHAR(10)&amp;"SHOPPING MONTHLY"</f>
        <v>購物王
SHOPPING MONTHLY</v>
      </c>
      <c r="C370" s="1" t="str">
        <f>"issue 96-114 Jan-Oct 2018;"&amp;CHAR(10)&amp;"issue 115-116 Oct-Nov 2018"</f>
        <v>issue 96-114 Jan-Oct 2018;
issue 115-116 Oct-Nov 2018</v>
      </c>
      <c r="D370" s="1" t="s">
        <v>306</v>
      </c>
      <c r="E370" s="1" t="s">
        <v>209</v>
      </c>
      <c r="F370" s="1" t="s">
        <v>649</v>
      </c>
      <c r="G370" s="5" t="s">
        <v>698</v>
      </c>
    </row>
    <row r="371" spans="1:7" ht="31.5">
      <c r="A371" s="1">
        <v>581</v>
      </c>
      <c r="B371" s="1" t="str">
        <f>"購物專線"&amp;CHAR(10)&amp;"SHOPPING MONTHLY. FREE"</f>
        <v>購物專線
SHOPPING MONTHLY. FREE</v>
      </c>
      <c r="C371" s="1" t="str">
        <f>"issue 58-76 Jan-Oct 2018;"&amp;CHAR(10)&amp;"issue 77-78 Oct-Nov 2018"</f>
        <v>issue 58-76 Jan-Oct 2018;
issue 77-78 Oct-Nov 2018</v>
      </c>
      <c r="D371" s="1" t="s">
        <v>306</v>
      </c>
      <c r="E371" s="1" t="s">
        <v>209</v>
      </c>
      <c r="F371" s="1" t="s">
        <v>649</v>
      </c>
      <c r="G371" s="5" t="s">
        <v>217</v>
      </c>
    </row>
    <row r="372" spans="1:7" ht="31.5">
      <c r="A372" s="1">
        <v>582</v>
      </c>
      <c r="B372" s="1" t="str">
        <f>"癇訊"</f>
        <v>癇訊</v>
      </c>
      <c r="C372" s="1" t="str">
        <f>"no. 22-23 Jun-Dec 2017;"&amp;CHAR(10)&amp;"no. 24 Jun 2018"</f>
        <v>no. 22-23 Jun-Dec 2017;
no. 24 Jun 2018</v>
      </c>
      <c r="D372" s="1" t="s">
        <v>519</v>
      </c>
      <c r="E372" s="1" t="s">
        <v>219</v>
      </c>
      <c r="F372" s="1" t="s">
        <v>649</v>
      </c>
      <c r="G372" s="5" t="s">
        <v>217</v>
      </c>
    </row>
    <row r="373" spans="1:7" ht="31.5">
      <c r="A373" s="1">
        <v>583</v>
      </c>
      <c r="B373" s="1" t="str">
        <f>"翻譯季刊"&amp;CHAR(10)&amp;"TRANSLATION QUARTERLY"</f>
        <v>翻譯季刊
TRANSLATION QUARTERLY</v>
      </c>
      <c r="C373" s="1" t="str">
        <f>"no. 83-86 Mar-Dec 2017;"&amp;CHAR(10)&amp;"no. 87 Mar 2018"</f>
        <v>no. 83-86 Mar-Dec 2017;
no. 87 Mar 2018</v>
      </c>
      <c r="D373" s="1" t="s">
        <v>520</v>
      </c>
      <c r="E373" s="1" t="s">
        <v>231</v>
      </c>
      <c r="F373" s="1" t="s">
        <v>650</v>
      </c>
      <c r="G373" s="5" t="s">
        <v>521</v>
      </c>
    </row>
    <row r="374" spans="1:7" ht="31.5">
      <c r="A374" s="1">
        <v>584</v>
      </c>
      <c r="B374" s="1" t="str">
        <f>"翻譯學報"&amp;CHAR(10)&amp;"JOURNAL OF TRANSLATION STUDIES"</f>
        <v>翻譯學報
JOURNAL OF TRANSLATION STUDIES</v>
      </c>
      <c r="C374" s="1" t="str">
        <f>"vol. 1 no. 2 Dec 2017;"&amp;CHAR(10)&amp;"vol. 2 no. 1-2 Jun-Dec 2018"</f>
        <v>vol. 1 no. 2 Dec 2017;
vol. 2 no. 1-2 Jun-Dec 2018</v>
      </c>
      <c r="D374" s="1" t="s">
        <v>522</v>
      </c>
      <c r="E374" s="1" t="s">
        <v>219</v>
      </c>
      <c r="F374" s="1" t="s">
        <v>650</v>
      </c>
      <c r="G374" s="5" t="s">
        <v>717</v>
      </c>
    </row>
    <row r="375" spans="1:7" ht="31.5">
      <c r="A375" s="1">
        <v>585</v>
      </c>
      <c r="B375" s="1" t="str">
        <f>"職業健康"&amp;CHAR(10)&amp;"OCCUPATIONAL HEALTH"</f>
        <v>職業健康
OCCUPATIONAL HEALTH</v>
      </c>
      <c r="C375" s="1" t="str">
        <f>"no. 192-197 Feb-Dec 2018"</f>
        <v>no. 192-197 Feb-Dec 2018</v>
      </c>
      <c r="D375" s="1" t="s">
        <v>523</v>
      </c>
      <c r="E375" s="1" t="s">
        <v>207</v>
      </c>
      <c r="F375" s="1" t="s">
        <v>649</v>
      </c>
      <c r="G375" s="5" t="s">
        <v>710</v>
      </c>
    </row>
    <row r="376" spans="1:7">
      <c r="A376" s="1">
        <v>586</v>
      </c>
      <c r="B376" s="1" t="str">
        <f>"轉捩點"</f>
        <v>轉捩點</v>
      </c>
      <c r="C376" s="1" t="str">
        <f>"no. 52 Sep 2017"</f>
        <v>no. 52 Sep 2017</v>
      </c>
      <c r="D376" s="1" t="s">
        <v>524</v>
      </c>
      <c r="E376" s="1" t="s">
        <v>225</v>
      </c>
      <c r="F376" s="1" t="s">
        <v>649</v>
      </c>
      <c r="G376" s="5" t="s">
        <v>217</v>
      </c>
    </row>
    <row r="377" spans="1:7" ht="31.5">
      <c r="A377" s="1">
        <v>587</v>
      </c>
      <c r="B377" s="1" t="str">
        <f>"醫德好中醫藥"&amp;CHAR(10)&amp;"E-TECH CURE TCM MAGAZINE"</f>
        <v>醫德好中醫藥
E-TECH CURE TCM MAGAZINE</v>
      </c>
      <c r="C377" s="1" t="str">
        <f>"issue 23-24 Jan-Jul 2018"</f>
        <v>issue 23-24 Jan-Jul 2018</v>
      </c>
      <c r="D377" s="1" t="s">
        <v>525</v>
      </c>
      <c r="E377" s="1" t="s">
        <v>219</v>
      </c>
      <c r="F377" s="1" t="s">
        <v>649</v>
      </c>
      <c r="G377" s="5" t="s">
        <v>217</v>
      </c>
    </row>
    <row r="378" spans="1:7" ht="47.25">
      <c r="A378" s="1">
        <v>588</v>
      </c>
      <c r="B378" s="1" t="str">
        <f>"醫療設備商情"&amp;CHAR(10)&amp;"MEDICAL MANUFACTURING AND DESIGN FOR CHINA"</f>
        <v>醫療設備商情
MEDICAL MANUFACTURING AND DESIGN FOR CHINA</v>
      </c>
      <c r="C378" s="1" t="str">
        <f>"Feb-Dec 2018"</f>
        <v>Feb-Dec 2018</v>
      </c>
      <c r="D378" s="1" t="s">
        <v>233</v>
      </c>
      <c r="E378" s="1" t="s">
        <v>453</v>
      </c>
      <c r="F378" s="1" t="s">
        <v>649</v>
      </c>
      <c r="G378" s="5" t="s">
        <v>234</v>
      </c>
    </row>
    <row r="379" spans="1:7">
      <c r="A379" s="1">
        <v>589</v>
      </c>
      <c r="B379" s="1" t="str">
        <f>"醫護服務業安全健康通訊"</f>
        <v>醫護服務業安全健康通訊</v>
      </c>
      <c r="C379" s="1" t="str">
        <f>"issue 44 Mar 2018"</f>
        <v>issue 44 Mar 2018</v>
      </c>
      <c r="D379" s="1" t="s">
        <v>282</v>
      </c>
      <c r="E379" s="1" t="s">
        <v>225</v>
      </c>
      <c r="F379" s="1" t="s">
        <v>649</v>
      </c>
      <c r="G379" s="5" t="s">
        <v>217</v>
      </c>
    </row>
    <row r="380" spans="1:7" ht="47.25">
      <c r="A380" s="1">
        <v>590</v>
      </c>
      <c r="B380" s="1" t="str">
        <f>"雜貨月刊"&amp;CHAR(10)&amp;"GROCERY TRADE MAGAZINE"</f>
        <v>雜貨月刊
GROCERY TRADE MAGAZINE</v>
      </c>
      <c r="C380" s="1" t="str">
        <f>"2017 issue 12 29 Jan 2018;"&amp;CHAR(10)&amp;"2018 issue 1/2-11 10 Mar-19 Dec 2018;"&amp;CHAR(10)&amp;"雜貨月刊三十五週年紀念特刊(2017-2018)"</f>
        <v>2017 issue 12 29 Jan 2018;
2018 issue 1/2-11 10 Mar-19 Dec 2018;
雜貨月刊三十五週年紀念特刊(2017-2018)</v>
      </c>
      <c r="D380" s="1" t="s">
        <v>526</v>
      </c>
      <c r="E380" s="1" t="s">
        <v>209</v>
      </c>
      <c r="F380" s="1" t="s">
        <v>649</v>
      </c>
      <c r="G380" s="5" t="s">
        <v>38</v>
      </c>
    </row>
    <row r="381" spans="1:7" ht="31.5">
      <c r="A381" s="1">
        <v>591</v>
      </c>
      <c r="B381" s="1" t="str">
        <f>"寵物閑情"&amp;CHAR(10)&amp;"MY PET MAGAZINE"</f>
        <v>寵物閑情
MY PET MAGAZINE</v>
      </c>
      <c r="C381" s="1" t="str">
        <f>"Mar-Sep 2018"</f>
        <v>Mar-Sep 2018</v>
      </c>
      <c r="D381" s="1" t="s">
        <v>321</v>
      </c>
      <c r="E381" s="1" t="s">
        <v>219</v>
      </c>
      <c r="F381" s="1" t="s">
        <v>649</v>
      </c>
      <c r="G381" s="5" t="s">
        <v>217</v>
      </c>
    </row>
    <row r="382" spans="1:7" ht="31.5">
      <c r="A382" s="1">
        <v>592</v>
      </c>
      <c r="B382" s="1" t="str">
        <f>"藝文青"</f>
        <v>藝文青</v>
      </c>
      <c r="C382" s="1" t="str">
        <f>"vol. 20 Nov 2017;"&amp;CHAR(10)&amp;"vol. 21-25 Jan-Sep 2018"</f>
        <v>vol. 20 Nov 2017;
vol. 21-25 Jan-Sep 2018</v>
      </c>
      <c r="D382" s="1" t="s">
        <v>527</v>
      </c>
      <c r="E382" s="1" t="s">
        <v>207</v>
      </c>
      <c r="F382" s="1" t="s">
        <v>649</v>
      </c>
      <c r="G382" s="5" t="s">
        <v>707</v>
      </c>
    </row>
    <row r="383" spans="1:7">
      <c r="A383" s="1">
        <v>593</v>
      </c>
      <c r="B383" s="1" t="str">
        <f>"藝文青"</f>
        <v>藝文青</v>
      </c>
      <c r="C383" s="1" t="str">
        <f>"vol. 26 Nov 2018"</f>
        <v>vol. 26 Nov 2018</v>
      </c>
      <c r="D383" s="1" t="s">
        <v>528</v>
      </c>
      <c r="E383" s="1" t="s">
        <v>207</v>
      </c>
      <c r="F383" s="1" t="s">
        <v>649</v>
      </c>
      <c r="G383" s="5" t="s">
        <v>707</v>
      </c>
    </row>
    <row r="384" spans="1:7" ht="31.5">
      <c r="A384" s="1">
        <v>594</v>
      </c>
      <c r="B384" s="1" t="str">
        <f>"藝術香港"&amp;CHAR(10)&amp;"HONG KONG ART"</f>
        <v>藝術香港
HONG KONG ART</v>
      </c>
      <c r="C384" s="1" t="str">
        <f>"Jan/Feb-Sep/Oct 2018"</f>
        <v>Jan/Feb-Sep/Oct 2018</v>
      </c>
      <c r="D384" s="1" t="s">
        <v>529</v>
      </c>
      <c r="E384" s="1" t="s">
        <v>207</v>
      </c>
      <c r="F384" s="1" t="s">
        <v>649</v>
      </c>
      <c r="G384" s="5" t="s">
        <v>7</v>
      </c>
    </row>
    <row r="385" spans="1:7" ht="31.5">
      <c r="A385" s="1">
        <v>595</v>
      </c>
      <c r="B385" s="1" t="str">
        <f>"鏡報月刊"&amp;CHAR(10)&amp;"THE MIRROR MONTHLY"</f>
        <v>鏡報月刊
THE MIRROR MONTHLY</v>
      </c>
      <c r="C385" s="1" t="str">
        <f>"no. 486-497 Jan-Dec 2018"</f>
        <v>no. 486-497 Jan-Dec 2018</v>
      </c>
      <c r="D385" s="1" t="s">
        <v>530</v>
      </c>
      <c r="E385" s="1" t="s">
        <v>209</v>
      </c>
      <c r="F385" s="1" t="s">
        <v>649</v>
      </c>
      <c r="G385" s="5" t="s">
        <v>38</v>
      </c>
    </row>
    <row r="386" spans="1:7" ht="31.5">
      <c r="A386" s="1">
        <v>596</v>
      </c>
      <c r="B386" s="1" t="str">
        <f>"攝影雜誌"&amp;CHAR(10)&amp;"PHOTO MAGAZINE"</f>
        <v>攝影雜誌
PHOTO MAGAZINE</v>
      </c>
      <c r="C386" s="1" t="str">
        <f>"Mar-Sep 2018"</f>
        <v>Mar-Sep 2018</v>
      </c>
      <c r="D386" s="1" t="s">
        <v>321</v>
      </c>
      <c r="E386" s="1" t="s">
        <v>219</v>
      </c>
      <c r="F386" s="1" t="s">
        <v>649</v>
      </c>
      <c r="G386" s="5" t="s">
        <v>217</v>
      </c>
    </row>
    <row r="387" spans="1:7">
      <c r="A387" s="1">
        <v>597</v>
      </c>
      <c r="B387" s="1" t="str">
        <f>"讀者"</f>
        <v>讀者</v>
      </c>
      <c r="C387" s="1" t="str">
        <f>"no. 1-12 2018"</f>
        <v>no. 1-12 2018</v>
      </c>
      <c r="D387" s="1" t="s">
        <v>531</v>
      </c>
      <c r="E387" s="1" t="s">
        <v>209</v>
      </c>
      <c r="F387" s="1" t="s">
        <v>649</v>
      </c>
      <c r="G387" s="5" t="s">
        <v>44</v>
      </c>
    </row>
    <row r="388" spans="1:7" ht="31.5">
      <c r="A388" s="1">
        <v>598</v>
      </c>
      <c r="B388" s="1" t="str">
        <f>"變頻器世界"&amp;CHAR(10)&amp;"THE WORLD OF INVERTERS"</f>
        <v>變頻器世界
THE WORLD OF INVERTERS</v>
      </c>
      <c r="C388" s="1" t="str">
        <f>"Nov 2017;"&amp;CHAR(10)&amp;"Jan-Feb 2018"</f>
        <v>Nov 2017;
Jan-Feb 2018</v>
      </c>
      <c r="D388" s="1" t="s">
        <v>441</v>
      </c>
      <c r="E388" s="1" t="s">
        <v>209</v>
      </c>
      <c r="F388" s="1" t="s">
        <v>649</v>
      </c>
      <c r="G388" s="5" t="s">
        <v>38</v>
      </c>
    </row>
    <row r="389" spans="1:7" ht="31.5">
      <c r="A389" s="1">
        <v>599</v>
      </c>
      <c r="B389" s="1" t="str">
        <f>"靈修日程"&amp;CHAR(10)&amp;"THE UPPER ROOM"</f>
        <v>靈修日程
THE UPPER ROOM</v>
      </c>
      <c r="C389" s="1" t="str">
        <f>"vol. 83 no. 5-6 Nov/Dec 2017-Jan/Feb 2018;"&amp;CHAR(10)&amp;"vol. 84 no. 1-4 Mar/Apr-Sep/Oct 2018"</f>
        <v>vol. 83 no. 5-6 Nov/Dec 2017-Jan/Feb 2018;
vol. 84 no. 1-4 Mar/Apr-Sep/Oct 2018</v>
      </c>
      <c r="D389" s="1" t="s">
        <v>532</v>
      </c>
      <c r="E389" s="1" t="s">
        <v>207</v>
      </c>
      <c r="F389" s="1" t="s">
        <v>649</v>
      </c>
      <c r="G389" s="5" t="s">
        <v>718</v>
      </c>
    </row>
    <row r="390" spans="1:7">
      <c r="A390" s="1">
        <v>600</v>
      </c>
      <c r="B390" s="1" t="str">
        <f>"靈修季刊"</f>
        <v>靈修季刊</v>
      </c>
      <c r="C390" s="1" t="str">
        <f>"no. 10-11 Mar-Jun 2018"</f>
        <v>no. 10-11 Mar-Jun 2018</v>
      </c>
      <c r="D390" s="1" t="s">
        <v>533</v>
      </c>
      <c r="E390" s="1" t="s">
        <v>231</v>
      </c>
      <c r="F390" s="1" t="s">
        <v>649</v>
      </c>
      <c r="G390" s="5" t="s">
        <v>7</v>
      </c>
    </row>
    <row r="391" spans="1:7" ht="31.5">
      <c r="A391" s="1">
        <v>601</v>
      </c>
      <c r="B391" s="1" t="str">
        <f>"BAMBOOS! LIFE"</f>
        <v>BAMBOOS! LIFE</v>
      </c>
      <c r="C391" s="1" t="str">
        <f>"Feb 2018;"&amp;CHAR(10)&amp;"Apr/May-Oct/Nov 2018"</f>
        <v>Feb 2018;
Apr/May-Oct/Nov 2018</v>
      </c>
      <c r="D391" s="1" t="s">
        <v>534</v>
      </c>
      <c r="E391" s="1" t="s">
        <v>207</v>
      </c>
      <c r="F391" s="1" t="s">
        <v>649</v>
      </c>
      <c r="G391" s="5" t="s">
        <v>698</v>
      </c>
    </row>
    <row r="392" spans="1:7" ht="31.5">
      <c r="A392" s="1">
        <v>602</v>
      </c>
      <c r="B392" s="1" t="str">
        <f>"BBG親子閱刊"</f>
        <v>BBG親子閱刊</v>
      </c>
      <c r="C392" s="1" t="str">
        <f>"Dec 2017;"&amp;CHAR(10)&amp;"Jan-Jun 2018"</f>
        <v>Dec 2017;
Jan-Jun 2018</v>
      </c>
      <c r="D392" s="1" t="s">
        <v>535</v>
      </c>
      <c r="E392" s="1" t="s">
        <v>209</v>
      </c>
      <c r="F392" s="1" t="s">
        <v>649</v>
      </c>
      <c r="G392" s="5" t="s">
        <v>217</v>
      </c>
    </row>
    <row r="393" spans="1:7" ht="31.5">
      <c r="A393" s="1">
        <v>603</v>
      </c>
      <c r="B393" s="1" t="str">
        <f>"CATCH"</f>
        <v>CATCH</v>
      </c>
      <c r="C393" s="1" t="str">
        <f>"no. 118 Winter 2017;"&amp;CHAR(10)&amp;"no. 119-122 Spring-Winter 2018"</f>
        <v>no. 118 Winter 2017;
no. 119-122 Spring-Winter 2018</v>
      </c>
      <c r="D393" s="1" t="s">
        <v>536</v>
      </c>
      <c r="E393" s="1" t="s">
        <v>231</v>
      </c>
      <c r="F393" s="1" t="s">
        <v>649</v>
      </c>
      <c r="G393" s="5" t="s">
        <v>217</v>
      </c>
    </row>
    <row r="394" spans="1:7" ht="31.5">
      <c r="A394" s="1">
        <v>604</v>
      </c>
      <c r="B394" s="1" t="str">
        <f>"CO-CO! ; CO-CO! PLUS"</f>
        <v>CO-CO! ; CO-CO! PLUS</v>
      </c>
      <c r="C394" s="1" t="str">
        <f>"no. 543-545 24 Nov-22 Dec 2017;"&amp;CHAR(10)&amp;"no. 546-566 05 Jan-12 Oct 2018"</f>
        <v>no. 543-545 24 Nov-22 Dec 2017;
no. 546-566 05 Jan-12 Oct 2018</v>
      </c>
      <c r="D394" s="1" t="s">
        <v>537</v>
      </c>
      <c r="E394" s="1" t="s">
        <v>222</v>
      </c>
      <c r="F394" s="1" t="s">
        <v>649</v>
      </c>
      <c r="G394" s="5" t="s">
        <v>185</v>
      </c>
    </row>
    <row r="395" spans="1:7" ht="31.5">
      <c r="A395" s="1">
        <v>605</v>
      </c>
      <c r="B395" s="1" t="str">
        <f>"COSMOPOLITAN"</f>
        <v>COSMOPOLITAN</v>
      </c>
      <c r="C395" s="1" t="str">
        <f>"no. 398-409 Jan-Dec 2018;"&amp;CHAR(10)&amp;"no. 410 Jan 2019"</f>
        <v>no. 398-409 Jan-Dec 2018;
no. 410 Jan 2019</v>
      </c>
      <c r="D395" s="1" t="s">
        <v>406</v>
      </c>
      <c r="E395" s="1" t="s">
        <v>209</v>
      </c>
      <c r="F395" s="1" t="s">
        <v>649</v>
      </c>
      <c r="G395" s="5" t="s">
        <v>68</v>
      </c>
    </row>
    <row r="396" spans="1:7" ht="31.5">
      <c r="A396" s="1">
        <v>606</v>
      </c>
      <c r="B396" s="1" t="str">
        <f>"E-ZONE"</f>
        <v>E-ZONE</v>
      </c>
      <c r="C396" s="1" t="str">
        <f>"issue 1010-1011 18 Dec-25 Dec 2017;"&amp;CHAR(10)&amp;"issue 1012-1062 01 Jan-17 Dec 2018"</f>
        <v>issue 1010-1011 18 Dec-25 Dec 2017;
issue 1012-1062 01 Jan-17 Dec 2018</v>
      </c>
      <c r="D396" s="1" t="s">
        <v>320</v>
      </c>
      <c r="E396" s="1" t="s">
        <v>205</v>
      </c>
      <c r="F396" s="1" t="s">
        <v>649</v>
      </c>
      <c r="G396" s="5" t="s">
        <v>698</v>
      </c>
    </row>
    <row r="397" spans="1:7">
      <c r="A397" s="1">
        <v>607</v>
      </c>
      <c r="B397" s="1" t="str">
        <f>"ELLE BRIDE"</f>
        <v>ELLE BRIDE</v>
      </c>
      <c r="C397" s="1" t="str">
        <f>"Jun-Dec 2018"</f>
        <v>Jun-Dec 2018</v>
      </c>
      <c r="D397" s="1" t="s">
        <v>538</v>
      </c>
      <c r="E397" s="1" t="s">
        <v>219</v>
      </c>
      <c r="F397" s="1" t="s">
        <v>649</v>
      </c>
      <c r="G397" s="5" t="s">
        <v>38</v>
      </c>
    </row>
    <row r="398" spans="1:7" ht="31.5">
      <c r="A398" s="1">
        <v>608</v>
      </c>
      <c r="B398" s="1" t="str">
        <f>"ELLE HONG KONG"</f>
        <v>ELLE HONG KONG</v>
      </c>
      <c r="C398" s="1" t="str">
        <f>"no. 364-374 Feb-Dec 2018;"&amp;CHAR(10)&amp;"no. 375 Jan 2019"</f>
        <v>no. 364-374 Feb-Dec 2018;
no. 375 Jan 2019</v>
      </c>
      <c r="D398" s="1" t="s">
        <v>538</v>
      </c>
      <c r="E398" s="1" t="s">
        <v>209</v>
      </c>
      <c r="F398" s="1" t="s">
        <v>649</v>
      </c>
      <c r="G398" s="5" t="s">
        <v>68</v>
      </c>
    </row>
    <row r="399" spans="1:7" ht="31.5">
      <c r="A399" s="1">
        <v>609</v>
      </c>
      <c r="B399" s="1" t="str">
        <f>"ELLE MEN"</f>
        <v>ELLE MEN</v>
      </c>
      <c r="C399" s="1" t="str">
        <f>"issue 53-62 Jan-Nov 2018;"&amp;CHAR(10)&amp;"issue 63 Dec/Jan 2018/2019"</f>
        <v>issue 53-62 Jan-Nov 2018;
issue 63 Dec/Jan 2018/2019</v>
      </c>
      <c r="D399" s="1" t="s">
        <v>538</v>
      </c>
      <c r="E399" s="1" t="s">
        <v>209</v>
      </c>
      <c r="F399" s="1" t="s">
        <v>649</v>
      </c>
      <c r="G399" s="5" t="s">
        <v>100</v>
      </c>
    </row>
    <row r="400" spans="1:7">
      <c r="A400" s="1">
        <v>610</v>
      </c>
      <c r="B400" s="1" t="str">
        <f>"ESQUIRE HONG KONG"</f>
        <v>ESQUIRE HONG KONG</v>
      </c>
      <c r="C400" s="1" t="str">
        <f>"no. 49-60 Jan-Dec 2018"</f>
        <v>no. 49-60 Jan-Dec 2018</v>
      </c>
      <c r="D400" s="1" t="s">
        <v>539</v>
      </c>
      <c r="E400" s="1" t="s">
        <v>209</v>
      </c>
      <c r="F400" s="1" t="s">
        <v>649</v>
      </c>
      <c r="G400" s="5" t="s">
        <v>68</v>
      </c>
    </row>
    <row r="401" spans="1:7" ht="31.5">
      <c r="A401" s="1">
        <v>611</v>
      </c>
      <c r="B401" s="1" t="str">
        <f>"FOYER影音生活"&amp;CHAR(10)&amp;"HOME THEATRE FOYER"</f>
        <v>FOYER影音生活
HOME THEATRE FOYER</v>
      </c>
      <c r="C401" s="1" t="str">
        <f>"vol. 76-81 Jan/Feb-Nov/Dec 2018"</f>
        <v>vol. 76-81 Jan/Feb-Nov/Dec 2018</v>
      </c>
      <c r="D401" s="1" t="s">
        <v>540</v>
      </c>
      <c r="E401" s="1" t="s">
        <v>207</v>
      </c>
      <c r="F401" s="1" t="s">
        <v>649</v>
      </c>
      <c r="G401" s="5" t="s">
        <v>68</v>
      </c>
    </row>
    <row r="402" spans="1:7">
      <c r="A402" s="1">
        <v>612</v>
      </c>
      <c r="B402" s="1" t="str">
        <f>"FRESHMAN"</f>
        <v>FRESHMAN</v>
      </c>
      <c r="C402" s="1" t="str">
        <f>"no. 18-22 Apr-Dec 2018"</f>
        <v>no. 18-22 Apr-Dec 2018</v>
      </c>
      <c r="D402" s="1" t="s">
        <v>541</v>
      </c>
      <c r="E402" s="1" t="s">
        <v>207</v>
      </c>
      <c r="F402" s="1" t="s">
        <v>649</v>
      </c>
      <c r="G402" s="5" t="s">
        <v>217</v>
      </c>
    </row>
    <row r="403" spans="1:7">
      <c r="A403" s="1">
        <v>613</v>
      </c>
      <c r="B403" s="1" t="str">
        <f>"FRESHMAN MUSIC MAGAZINE"</f>
        <v>FRESHMAN MUSIC MAGAZINE</v>
      </c>
      <c r="C403" s="1" t="str">
        <f>"no. 17 Feb 2018"</f>
        <v>no. 17 Feb 2018</v>
      </c>
      <c r="D403" s="1" t="s">
        <v>541</v>
      </c>
      <c r="E403" s="1" t="s">
        <v>207</v>
      </c>
      <c r="F403" s="1" t="s">
        <v>649</v>
      </c>
      <c r="G403" s="5" t="s">
        <v>217</v>
      </c>
    </row>
    <row r="404" spans="1:7">
      <c r="A404" s="1">
        <v>614</v>
      </c>
      <c r="B404" s="1" t="str">
        <f>"FULL HDAV"</f>
        <v>FULL HDAV</v>
      </c>
      <c r="C404" s="1" t="str">
        <f>"vol. 137-139 Jan/Feb-Jul/Aug 2018"</f>
        <v>vol. 137-139 Jan/Feb-Jul/Aug 2018</v>
      </c>
      <c r="D404" s="1" t="s">
        <v>542</v>
      </c>
      <c r="E404" s="1" t="s">
        <v>207</v>
      </c>
      <c r="F404" s="1" t="s">
        <v>649</v>
      </c>
      <c r="G404" s="5" t="s">
        <v>68</v>
      </c>
    </row>
    <row r="405" spans="1:7" ht="31.5">
      <c r="A405" s="1">
        <v>615</v>
      </c>
      <c r="B405" s="1" t="str">
        <f>"FUN享健康"&amp;CHAR(10)&amp;"FUN HEALTHSHARE"</f>
        <v>FUN享健康
FUN HEALTHSHARE</v>
      </c>
      <c r="C405" s="1" t="str">
        <f>"issue 1 Oct 2018"</f>
        <v>issue 1 Oct 2018</v>
      </c>
      <c r="D405" s="1" t="s">
        <v>543</v>
      </c>
      <c r="E405" s="1" t="s">
        <v>207</v>
      </c>
      <c r="F405" s="1" t="s">
        <v>649</v>
      </c>
      <c r="G405" s="5" t="s">
        <v>217</v>
      </c>
    </row>
    <row r="406" spans="1:7" ht="31.5">
      <c r="A406" s="1">
        <v>616</v>
      </c>
      <c r="B406" s="1" t="str">
        <f>"GAME STATION"</f>
        <v>GAME STATION</v>
      </c>
      <c r="C406" s="1" t="str">
        <f>"vol. 968-982 20 Sep-27 Dec 2017;"&amp;CHAR(10)&amp;"vol. 983-1018 03 Jan-13 Sep 2018"</f>
        <v>vol. 968-982 20 Sep-27 Dec 2017;
vol. 983-1018 03 Jan-13 Sep 2018</v>
      </c>
      <c r="D406" s="1" t="s">
        <v>493</v>
      </c>
      <c r="E406" s="1" t="s">
        <v>205</v>
      </c>
      <c r="F406" s="1" t="s">
        <v>649</v>
      </c>
      <c r="G406" s="5" t="s">
        <v>707</v>
      </c>
    </row>
    <row r="407" spans="1:7" ht="31.5">
      <c r="A407" s="1">
        <v>617</v>
      </c>
      <c r="B407" s="1" t="str">
        <f>"GO GO JAPAN MAGAZINE"</f>
        <v>GO GO JAPAN MAGAZINE</v>
      </c>
      <c r="C407" s="1" t="str">
        <f>"issue 51-59 Jan-Sep 2017;"&amp;CHAR(10)&amp;"issue 63-74 Jan-Dec 2018"</f>
        <v>issue 51-59 Jan-Sep 2017;
issue 63-74 Jan-Dec 2018</v>
      </c>
      <c r="D407" s="1" t="s">
        <v>544</v>
      </c>
      <c r="E407" s="1" t="s">
        <v>209</v>
      </c>
      <c r="F407" s="1" t="s">
        <v>649</v>
      </c>
      <c r="G407" s="5" t="s">
        <v>44</v>
      </c>
    </row>
    <row r="408" spans="1:7">
      <c r="A408" s="1">
        <v>618</v>
      </c>
      <c r="B408" s="1" t="str">
        <f>"HARPER'S BAZAAR ART"</f>
        <v>HARPER'S BAZAAR ART</v>
      </c>
      <c r="C408" s="1" t="str">
        <f>"no. 11 Mar 2018"</f>
        <v>no. 11 Mar 2018</v>
      </c>
      <c r="D408" s="1" t="s">
        <v>406</v>
      </c>
      <c r="E408" s="1" t="s">
        <v>219</v>
      </c>
      <c r="F408" s="1" t="s">
        <v>649</v>
      </c>
      <c r="G408" s="5" t="s">
        <v>7</v>
      </c>
    </row>
    <row r="409" spans="1:7" ht="31.5">
      <c r="A409" s="1">
        <v>619</v>
      </c>
      <c r="B409" s="1" t="str">
        <f>"HEADLINES BEST BUY"</f>
        <v>HEADLINES BEST BUY</v>
      </c>
      <c r="C409" s="1" t="str">
        <f>"no. 561-564 Sep-Dec 2017;"&amp;CHAR(10)&amp;"no. 565-575 Jan-Nov 2018"</f>
        <v>no. 561-564 Sep-Dec 2017;
no. 565-575 Jan-Nov 2018</v>
      </c>
      <c r="D409" s="1" t="s">
        <v>545</v>
      </c>
      <c r="E409" s="1" t="s">
        <v>209</v>
      </c>
      <c r="F409" s="1" t="s">
        <v>649</v>
      </c>
      <c r="G409" s="5" t="s">
        <v>217</v>
      </c>
    </row>
    <row r="410" spans="1:7" ht="31.5">
      <c r="A410" s="1">
        <v>620</v>
      </c>
      <c r="B410" s="1" t="str">
        <f>"HI FI音響"&amp;CHAR(10)&amp;"HI FI REVIEW"</f>
        <v>HI FI音響
HI FI REVIEW</v>
      </c>
      <c r="C410" s="1" t="str">
        <f>"no. 380-390 Feb-Dec 2018;"&amp;CHAR(10)&amp;"no. 391 Jan 2019"</f>
        <v>no. 380-390 Feb-Dec 2018;
no. 391 Jan 2019</v>
      </c>
      <c r="D410" s="1" t="s">
        <v>546</v>
      </c>
      <c r="E410" s="1" t="s">
        <v>209</v>
      </c>
      <c r="F410" s="1" t="s">
        <v>649</v>
      </c>
      <c r="G410" s="5" t="s">
        <v>71</v>
      </c>
    </row>
    <row r="411" spans="1:7" ht="31.5">
      <c r="A411" s="1">
        <v>621</v>
      </c>
      <c r="B411" s="1" t="str">
        <f>"HOBBY JAPAN"</f>
        <v>HOBBY JAPAN</v>
      </c>
      <c r="C411" s="1" t="str">
        <f>"no. 99 Dec 2017;"&amp;CHAR(10)&amp;"no. 100-111 Jan-Dec 2018"</f>
        <v>no. 99 Dec 2017;
no. 100-111 Jan-Dec 2018</v>
      </c>
      <c r="D411" s="1" t="s">
        <v>547</v>
      </c>
      <c r="E411" s="1" t="s">
        <v>209</v>
      </c>
      <c r="F411" s="1" t="s">
        <v>649</v>
      </c>
      <c r="G411" s="5" t="s">
        <v>68</v>
      </c>
    </row>
    <row r="412" spans="1:7" ht="31.5">
      <c r="A412" s="1">
        <v>622</v>
      </c>
      <c r="B412" s="1" t="str">
        <f>"HONGKONGWALKER"</f>
        <v>HONGKONGWALKER</v>
      </c>
      <c r="C412" s="1" t="str">
        <f>"no. 136-146 Feb-Dec 2018;"&amp;CHAR(10)&amp;"no. 147 Jan 2019"</f>
        <v>no. 136-146 Feb-Dec 2018;
no. 147 Jan 2019</v>
      </c>
      <c r="D412" s="1" t="s">
        <v>548</v>
      </c>
      <c r="E412" s="1" t="s">
        <v>209</v>
      </c>
      <c r="F412" s="1" t="s">
        <v>649</v>
      </c>
      <c r="G412" s="5" t="s">
        <v>44</v>
      </c>
    </row>
    <row r="413" spans="1:7" ht="31.5">
      <c r="A413" s="1">
        <v>623</v>
      </c>
      <c r="B413" s="1" t="str">
        <f>"I. SHOP (中文版)"</f>
        <v>I. SHOP (中文版)</v>
      </c>
      <c r="C413" s="1" t="str">
        <f>"Dec 2017;"&amp;CHAR(10)&amp;"Jan-Dec 2018"</f>
        <v>Dec 2017;
Jan-Dec 2018</v>
      </c>
      <c r="D413" s="1" t="s">
        <v>549</v>
      </c>
      <c r="E413" s="1" t="s">
        <v>209</v>
      </c>
      <c r="F413" s="1" t="s">
        <v>649</v>
      </c>
      <c r="G413" s="5" t="s">
        <v>217</v>
      </c>
    </row>
    <row r="414" spans="1:7" ht="31.5">
      <c r="A414" s="1">
        <v>624</v>
      </c>
      <c r="B414" s="1" t="str">
        <f>"IDN : INTERNATIONAL DESIGNERS NETWORK中文版"</f>
        <v>IDN : INTERNATIONAL DESIGNERS NETWORK中文版</v>
      </c>
      <c r="C414" s="1" t="str">
        <f>"vol. 24 no. 4-6 2017-2018;"&amp;CHAR(10)&amp;"vol. 25 no. 1-2 2018"</f>
        <v>vol. 24 no. 4-6 2017-2018;
vol. 25 no. 1-2 2018</v>
      </c>
      <c r="D414" s="1" t="s">
        <v>550</v>
      </c>
      <c r="E414" s="1" t="s">
        <v>207</v>
      </c>
      <c r="F414" s="1" t="s">
        <v>649</v>
      </c>
      <c r="G414" s="5" t="s">
        <v>128</v>
      </c>
    </row>
    <row r="415" spans="1:7" ht="31.5">
      <c r="A415" s="1">
        <v>625</v>
      </c>
      <c r="B415" s="1" t="str">
        <f>"IMONEY 智富周刊"</f>
        <v>IMONEY 智富周刊</v>
      </c>
      <c r="C415" s="1" t="str">
        <f>"issue 530-532 16 Dec-30 Dec 2017;"&amp;CHAR(10)&amp;"issue 533-583 06 Jan-22 Dec 2018"</f>
        <v>issue 530-532 16 Dec-30 Dec 2017;
issue 533-583 06 Jan-22 Dec 2018</v>
      </c>
      <c r="D415" s="1" t="s">
        <v>320</v>
      </c>
      <c r="E415" s="1" t="s">
        <v>205</v>
      </c>
      <c r="F415" s="1" t="s">
        <v>649</v>
      </c>
      <c r="G415" s="5" t="s">
        <v>66</v>
      </c>
    </row>
    <row r="416" spans="1:7" ht="31.5">
      <c r="A416" s="1">
        <v>626</v>
      </c>
      <c r="B416" s="1" t="str">
        <f>"IPHONES"</f>
        <v>IPHONES</v>
      </c>
      <c r="C416" s="1" t="str">
        <f>"issue 368-382 21 Sep-28 Dec 2017;"&amp;CHAR(10)&amp;"issue 383-418 04 Jan-13 Sep 2018"</f>
        <v>issue 368-382 21 Sep-28 Dec 2017;
issue 383-418 04 Jan-13 Sep 2018</v>
      </c>
      <c r="D416" s="1" t="s">
        <v>493</v>
      </c>
      <c r="E416" s="1" t="s">
        <v>205</v>
      </c>
      <c r="F416" s="1" t="s">
        <v>649</v>
      </c>
      <c r="G416" s="5" t="s">
        <v>707</v>
      </c>
    </row>
    <row r="417" spans="1:7">
      <c r="A417" s="1">
        <v>627</v>
      </c>
      <c r="B417" s="1" t="str">
        <f>"IT PRO"</f>
        <v>IT PRO</v>
      </c>
      <c r="C417" s="1" t="str">
        <f>"vol. 129-140 Jan-Dec 2018"</f>
        <v>vol. 129-140 Jan-Dec 2018</v>
      </c>
      <c r="D417" s="1" t="s">
        <v>551</v>
      </c>
      <c r="E417" s="1" t="s">
        <v>209</v>
      </c>
      <c r="F417" s="1" t="s">
        <v>649</v>
      </c>
      <c r="G417" s="5" t="s">
        <v>68</v>
      </c>
    </row>
    <row r="418" spans="1:7" ht="31.5">
      <c r="A418" s="1">
        <v>628</v>
      </c>
      <c r="B418" s="1" t="str">
        <f>"JAPAN NEEDS"</f>
        <v>JAPAN NEEDS</v>
      </c>
      <c r="C418" s="1" t="str">
        <f>"vol. 127-137 Feb-Dec 2018;"&amp;CHAR(10)&amp;"vol. 138 Jan 2019"</f>
        <v>vol. 127-137 Feb-Dec 2018;
vol. 138 Jan 2019</v>
      </c>
      <c r="D418" s="1" t="s">
        <v>61</v>
      </c>
      <c r="E418" s="1" t="s">
        <v>209</v>
      </c>
      <c r="F418" s="1" t="s">
        <v>649</v>
      </c>
      <c r="G418" s="5" t="s">
        <v>217</v>
      </c>
    </row>
    <row r="419" spans="1:7">
      <c r="A419" s="1">
        <v>629</v>
      </c>
      <c r="B419" s="1" t="str">
        <f>"JESSICA BABY"</f>
        <v>JESSICA BABY</v>
      </c>
      <c r="C419" s="1" t="str">
        <f>"issue 26 2018"</f>
        <v>issue 26 2018</v>
      </c>
      <c r="D419" s="1" t="s">
        <v>313</v>
      </c>
      <c r="E419" s="1" t="s">
        <v>231</v>
      </c>
      <c r="F419" s="1" t="s">
        <v>649</v>
      </c>
      <c r="G419" s="5" t="s">
        <v>38</v>
      </c>
    </row>
    <row r="420" spans="1:7">
      <c r="A420" s="1">
        <v>630</v>
      </c>
      <c r="B420" s="1" t="str">
        <f>"JESSICA DREAM WEDDING"</f>
        <v>JESSICA DREAM WEDDING</v>
      </c>
      <c r="C420" s="1" t="str">
        <f>"2018"</f>
        <v>2018</v>
      </c>
      <c r="D420" s="1" t="s">
        <v>313</v>
      </c>
      <c r="E420" s="1" t="s">
        <v>225</v>
      </c>
      <c r="F420" s="1" t="s">
        <v>649</v>
      </c>
      <c r="G420" s="5" t="s">
        <v>66</v>
      </c>
    </row>
    <row r="421" spans="1:7">
      <c r="A421" s="1">
        <v>631</v>
      </c>
      <c r="B421" s="1" t="str">
        <f>"JET"</f>
        <v>JET</v>
      </c>
      <c r="C421" s="1" t="str">
        <f>"vol. 185-196 Jan-Dec 2018"</f>
        <v>vol. 185-196 Jan-Dec 2018</v>
      </c>
      <c r="D421" s="1" t="s">
        <v>552</v>
      </c>
      <c r="E421" s="1" t="s">
        <v>209</v>
      </c>
      <c r="F421" s="1" t="s">
        <v>649</v>
      </c>
      <c r="G421" s="5" t="s">
        <v>38</v>
      </c>
    </row>
    <row r="422" spans="1:7" ht="31.5">
      <c r="A422" s="1">
        <v>632</v>
      </c>
      <c r="B422" s="1" t="str">
        <f>"JMEN"</f>
        <v>JMEN</v>
      </c>
      <c r="C422" s="1" t="str">
        <f>"Summer 2018;"&amp;CHAR(10)&amp;"8th Anniversary Issue"</f>
        <v>Summer 2018;
8th Anniversary Issue</v>
      </c>
      <c r="D422" s="1" t="s">
        <v>313</v>
      </c>
      <c r="E422" s="1" t="s">
        <v>231</v>
      </c>
      <c r="F422" s="1" t="s">
        <v>649</v>
      </c>
      <c r="G422" s="5" t="s">
        <v>68</v>
      </c>
    </row>
    <row r="423" spans="1:7">
      <c r="A423" s="1">
        <v>633</v>
      </c>
      <c r="B423" s="1" t="str">
        <f>"KIDULTS MAGAZINE"</f>
        <v>KIDULTS MAGAZINE</v>
      </c>
      <c r="C423" s="1" t="str">
        <f>"no. 145-155 Jan-Dec 2018"</f>
        <v>no. 145-155 Jan-Dec 2018</v>
      </c>
      <c r="D423" s="1" t="s">
        <v>553</v>
      </c>
      <c r="E423" s="1" t="s">
        <v>209</v>
      </c>
      <c r="F423" s="1" t="s">
        <v>649</v>
      </c>
      <c r="G423" s="5" t="s">
        <v>217</v>
      </c>
    </row>
    <row r="424" spans="1:7">
      <c r="A424" s="1">
        <v>634</v>
      </c>
      <c r="B424" s="1" t="str">
        <f>"LALAGOLF MAGAZINE"</f>
        <v>LALAGOLF MAGAZINE</v>
      </c>
      <c r="C424" s="1" t="str">
        <f>"issue 2 Autumn 2017"</f>
        <v>issue 2 Autumn 2017</v>
      </c>
      <c r="D424" s="1" t="s">
        <v>554</v>
      </c>
      <c r="E424" s="1" t="s">
        <v>225</v>
      </c>
      <c r="F424" s="1" t="s">
        <v>649</v>
      </c>
      <c r="G424" s="5" t="s">
        <v>7</v>
      </c>
    </row>
    <row r="425" spans="1:7" ht="31.5">
      <c r="A425" s="1">
        <v>635</v>
      </c>
      <c r="B425" s="1" t="str">
        <f>"LIKE MAGAZINE"</f>
        <v>LIKE MAGAZINE</v>
      </c>
      <c r="C425" s="1" t="str">
        <f>"issue 143 20 Dec 2017;"&amp;CHAR(10)&amp;"issue 144-165 10 Jan-07 Nov 2018"</f>
        <v>issue 143 20 Dec 2017;
issue 144-165 10 Jan-07 Nov 2018</v>
      </c>
      <c r="D425" s="1" t="s">
        <v>555</v>
      </c>
      <c r="E425" s="1" t="s">
        <v>222</v>
      </c>
      <c r="F425" s="1" t="s">
        <v>649</v>
      </c>
      <c r="G425" s="5" t="s">
        <v>217</v>
      </c>
    </row>
    <row r="426" spans="1:7" ht="31.5">
      <c r="A426" s="1">
        <v>636</v>
      </c>
      <c r="B426" s="1" t="str">
        <f>"MAGAZINE P"</f>
        <v>MAGAZINE P</v>
      </c>
      <c r="C426" s="1" t="str">
        <f>"no. 29-32 Spring-Winter 2018;"&amp;CHAR(10)&amp;"2018 Special Issue"</f>
        <v>no. 29-32 Spring-Winter 2018;
2018 Special Issue</v>
      </c>
      <c r="D426" s="1" t="s">
        <v>556</v>
      </c>
      <c r="E426" s="1" t="s">
        <v>231</v>
      </c>
      <c r="F426" s="1" t="s">
        <v>649</v>
      </c>
      <c r="G426" s="5" t="s">
        <v>41</v>
      </c>
    </row>
    <row r="427" spans="1:7">
      <c r="A427" s="1">
        <v>637</v>
      </c>
      <c r="B427" s="1" t="str">
        <f>"MARIE CLAIRE 2 ACCESSORIES"</f>
        <v>MARIE CLAIRE 2 ACCESSORIES</v>
      </c>
      <c r="C427" s="1" t="str">
        <f>"no. 28 Autumn/Winter 2018"</f>
        <v>no. 28 Autumn/Winter 2018</v>
      </c>
      <c r="D427" s="1" t="s">
        <v>496</v>
      </c>
      <c r="E427" s="1" t="s">
        <v>219</v>
      </c>
      <c r="F427" s="1" t="s">
        <v>649</v>
      </c>
      <c r="G427" s="5" t="s">
        <v>66</v>
      </c>
    </row>
    <row r="428" spans="1:7" ht="31.5">
      <c r="A428" s="1">
        <v>638</v>
      </c>
      <c r="B428" s="1" t="str">
        <f>"MEN'S UNO"</f>
        <v>MEN'S UNO</v>
      </c>
      <c r="C428" s="1" t="str">
        <f>"issue 180 Oct 2017;"&amp;CHAR(10)&amp;"issue 183-193 Jan-Nov 2018"</f>
        <v>issue 180 Oct 2017;
issue 183-193 Jan-Nov 2018</v>
      </c>
      <c r="D428" s="1" t="s">
        <v>557</v>
      </c>
      <c r="E428" s="1" t="s">
        <v>209</v>
      </c>
      <c r="F428" s="1" t="s">
        <v>649</v>
      </c>
      <c r="G428" s="5" t="s">
        <v>68</v>
      </c>
    </row>
    <row r="429" spans="1:7" ht="31.5">
      <c r="A429" s="1">
        <v>639</v>
      </c>
      <c r="B429" s="1" t="str">
        <f>"MILK"</f>
        <v>MILK</v>
      </c>
      <c r="C429" s="1" t="str">
        <f>"no. 858 28 Dec 2017;"&amp;CHAR(10)&amp;"no. 859-908 04 Jan-13 Dec 2018"</f>
        <v>no. 858 28 Dec 2017;
no. 859-908 04 Jan-13 Dec 2018</v>
      </c>
      <c r="D429" s="1" t="s">
        <v>558</v>
      </c>
      <c r="E429" s="1" t="s">
        <v>205</v>
      </c>
      <c r="F429" s="1" t="s">
        <v>649</v>
      </c>
      <c r="G429" s="5" t="s">
        <v>698</v>
      </c>
    </row>
    <row r="430" spans="1:7" ht="31.5">
      <c r="A430" s="1">
        <v>640</v>
      </c>
      <c r="B430" s="1" t="str">
        <f>"MILK B"</f>
        <v>MILK B</v>
      </c>
      <c r="C430" s="1" t="str">
        <f>"no. 33 Summer 2018;"&amp;CHAR(10)&amp;"no. 34 Sep 2018"</f>
        <v>no. 33 Summer 2018;
no. 34 Sep 2018</v>
      </c>
      <c r="D430" s="1" t="s">
        <v>558</v>
      </c>
      <c r="E430" s="1" t="s">
        <v>228</v>
      </c>
      <c r="F430" s="1" t="s">
        <v>649</v>
      </c>
      <c r="G430" s="5" t="s">
        <v>100</v>
      </c>
    </row>
    <row r="431" spans="1:7">
      <c r="A431" s="1">
        <v>641</v>
      </c>
      <c r="B431" s="1" t="str">
        <f>"MILK MOTOR CLUB"</f>
        <v>MILK MOTOR CLUB</v>
      </c>
      <c r="C431" s="1" t="str">
        <f>"vol. 1-4 Jul-Oct/Nov 2018"</f>
        <v>vol. 1-4 Jul-Oct/Nov 2018</v>
      </c>
      <c r="D431" s="1" t="s">
        <v>559</v>
      </c>
      <c r="E431" s="1" t="s">
        <v>209</v>
      </c>
      <c r="F431" s="1" t="s">
        <v>649</v>
      </c>
      <c r="G431" s="5" t="s">
        <v>68</v>
      </c>
    </row>
    <row r="432" spans="1:7">
      <c r="A432" s="1">
        <v>642</v>
      </c>
      <c r="B432" s="1" t="str">
        <f>"MILK X"</f>
        <v>MILK X</v>
      </c>
      <c r="C432" s="1" t="str">
        <f>"issue 137-148 Jan-Dec 2018"</f>
        <v>issue 137-148 Jan-Dec 2018</v>
      </c>
      <c r="D432" s="1" t="s">
        <v>560</v>
      </c>
      <c r="E432" s="1" t="s">
        <v>209</v>
      </c>
      <c r="F432" s="1" t="s">
        <v>649</v>
      </c>
      <c r="G432" s="5" t="s">
        <v>38</v>
      </c>
    </row>
    <row r="433" spans="1:7" ht="31.5">
      <c r="A433" s="1">
        <v>643</v>
      </c>
      <c r="B433" s="1" t="str">
        <f>"MINA米娜時尚國際中文版"</f>
        <v>MINA米娜時尚國際中文版</v>
      </c>
      <c r="C433" s="1" t="str">
        <f>"no. 134-135 Nov-Dec 2017;"&amp;CHAR(10)&amp;"no. 136-147 Jan-Dec 2018"</f>
        <v>no. 134-135 Nov-Dec 2017;
no. 136-147 Jan-Dec 2018</v>
      </c>
      <c r="D433" s="1" t="s">
        <v>561</v>
      </c>
      <c r="E433" s="1" t="s">
        <v>209</v>
      </c>
      <c r="F433" s="1" t="s">
        <v>649</v>
      </c>
      <c r="G433" s="5" t="s">
        <v>38</v>
      </c>
    </row>
    <row r="434" spans="1:7">
      <c r="A434" s="1">
        <v>644</v>
      </c>
      <c r="B434" s="1" t="str">
        <f>"MING'S"</f>
        <v>MING'S</v>
      </c>
      <c r="C434" s="1" t="str">
        <f>"issue 43-52 Mar-Dec 2018"</f>
        <v>issue 43-52 Mar-Dec 2018</v>
      </c>
      <c r="D434" s="1" t="s">
        <v>350</v>
      </c>
      <c r="E434" s="1" t="s">
        <v>209</v>
      </c>
      <c r="F434" s="1" t="s">
        <v>649</v>
      </c>
      <c r="G434" s="5" t="s">
        <v>68</v>
      </c>
    </row>
    <row r="435" spans="1:7" ht="31.5">
      <c r="A435" s="1">
        <v>645</v>
      </c>
      <c r="B435" s="1" t="str">
        <f>"MR"</f>
        <v>MR</v>
      </c>
      <c r="C435" s="1" t="str">
        <f>"issue 120-131 Jan-Dec 2018;"&amp;CHAR(10)&amp;"issue 132 Jan 2019"</f>
        <v>issue 120-131 Jan-Dec 2018;
issue 132 Jan 2019</v>
      </c>
      <c r="D435" s="1" t="s">
        <v>562</v>
      </c>
      <c r="E435" s="1" t="s">
        <v>209</v>
      </c>
      <c r="F435" s="1" t="s">
        <v>649</v>
      </c>
      <c r="G435" s="5" t="s">
        <v>44</v>
      </c>
    </row>
    <row r="436" spans="1:7" ht="31.5">
      <c r="A436" s="1">
        <v>646</v>
      </c>
      <c r="B436" s="1" t="str">
        <f>"MR STYLE"</f>
        <v>MR STYLE</v>
      </c>
      <c r="C436" s="1" t="str">
        <f>"no. 21 Spring/Summer 2018;"&amp;CHAR(10)&amp;"no. 22 Autumn/Winter 2018/2019"</f>
        <v>no. 21 Spring/Summer 2018;
no. 22 Autumn/Winter 2018/2019</v>
      </c>
      <c r="D436" s="1" t="s">
        <v>562</v>
      </c>
      <c r="E436" s="1" t="s">
        <v>219</v>
      </c>
      <c r="F436" s="1" t="s">
        <v>649</v>
      </c>
      <c r="G436" s="5" t="s">
        <v>68</v>
      </c>
    </row>
    <row r="437" spans="1:7">
      <c r="A437" s="1">
        <v>647</v>
      </c>
      <c r="B437" s="1" t="str">
        <f>"PAROLES"</f>
        <v>PAROLES</v>
      </c>
      <c r="C437" s="1" t="str">
        <f>"no. 255-257 Feb/Apr-Nov/Dec 2018"</f>
        <v>no. 255-257 Feb/Apr-Nov/Dec 2018</v>
      </c>
      <c r="D437" s="1" t="s">
        <v>563</v>
      </c>
      <c r="E437" s="1" t="s">
        <v>231</v>
      </c>
      <c r="F437" s="1" t="s">
        <v>651</v>
      </c>
      <c r="G437" s="5" t="s">
        <v>217</v>
      </c>
    </row>
    <row r="438" spans="1:7" ht="63">
      <c r="A438" s="1">
        <v>648</v>
      </c>
      <c r="B438" s="1" t="str">
        <f>"RECRUIT"</f>
        <v>RECRUIT</v>
      </c>
      <c r="C438" s="1" t="str">
        <f>"12 Dec-29 Dec 2017;"&amp;CHAR(10)&amp;"02 Jan-13 Feb 2018;"&amp;CHAR(10)&amp;"20 Feb-27 Mar 2018;"&amp;CHAR(10)&amp;"03 Apr-20 Nov 2018"</f>
        <v>12 Dec-29 Dec 2017;
02 Jan-13 Feb 2018;
20 Feb-27 Mar 2018;
03 Apr-20 Nov 2018</v>
      </c>
      <c r="D438" s="1" t="s">
        <v>555</v>
      </c>
      <c r="E438" s="1" t="s">
        <v>564</v>
      </c>
      <c r="F438" s="1" t="s">
        <v>649</v>
      </c>
      <c r="G438" s="5" t="s">
        <v>217</v>
      </c>
    </row>
    <row r="439" spans="1:7">
      <c r="A439" s="1">
        <v>649</v>
      </c>
      <c r="B439" s="1" t="str">
        <f>"SPIRAL 游絲腕表雜誌"</f>
        <v>SPIRAL 游絲腕表雜誌</v>
      </c>
      <c r="C439" s="1" t="str">
        <f>"issue 141-152 Jan-Dec 2018"</f>
        <v>issue 141-152 Jan-Dec 2018</v>
      </c>
      <c r="D439" s="1" t="s">
        <v>565</v>
      </c>
      <c r="E439" s="1" t="s">
        <v>209</v>
      </c>
      <c r="F439" s="1" t="s">
        <v>649</v>
      </c>
      <c r="G439" s="5" t="s">
        <v>100</v>
      </c>
    </row>
    <row r="440" spans="1:7" ht="31.5">
      <c r="A440" s="1">
        <v>650</v>
      </c>
      <c r="B440" s="1" t="str">
        <f>"TEEN才聰衝沖"</f>
        <v>TEEN才聰衝沖</v>
      </c>
      <c r="C440" s="1" t="str">
        <f>"issue 14 Sep 2017;"&amp;CHAR(10)&amp;"issue 15-17 Jan-Dec 2018"</f>
        <v>issue 14 Sep 2017;
issue 15-17 Jan-Dec 2018</v>
      </c>
      <c r="D440" s="1" t="s">
        <v>566</v>
      </c>
      <c r="E440" s="1" t="s">
        <v>225</v>
      </c>
      <c r="F440" s="1" t="s">
        <v>649</v>
      </c>
      <c r="G440" s="5" t="s">
        <v>217</v>
      </c>
    </row>
    <row r="441" spans="1:7">
      <c r="A441" s="1">
        <v>651</v>
      </c>
      <c r="B441" s="1" t="str">
        <f>"TOP GEAR極速誌"</f>
        <v>TOP GEAR極速誌</v>
      </c>
      <c r="C441" s="1" t="str">
        <f>"issue 112-118 Jan-Jul 2018"</f>
        <v>issue 112-118 Jan-Jul 2018</v>
      </c>
      <c r="D441" s="1" t="s">
        <v>348</v>
      </c>
      <c r="E441" s="1" t="s">
        <v>209</v>
      </c>
      <c r="F441" s="1" t="s">
        <v>649</v>
      </c>
      <c r="G441" s="5" t="s">
        <v>38</v>
      </c>
    </row>
    <row r="442" spans="1:7">
      <c r="A442" s="1">
        <v>652</v>
      </c>
      <c r="B442" s="1" t="str">
        <f>"TOP GEAR極速誌"</f>
        <v>TOP GEAR極速誌</v>
      </c>
      <c r="C442" s="1" t="str">
        <f>"issue 119-123 Aug-Dec 2018"</f>
        <v>issue 119-123 Aug-Dec 2018</v>
      </c>
      <c r="D442" s="1" t="s">
        <v>567</v>
      </c>
      <c r="E442" s="1" t="s">
        <v>209</v>
      </c>
      <c r="F442" s="1" t="s">
        <v>649</v>
      </c>
      <c r="G442" s="5" t="s">
        <v>100</v>
      </c>
    </row>
    <row r="443" spans="1:7" ht="31.5">
      <c r="A443" s="1">
        <v>653</v>
      </c>
      <c r="B443" s="1" t="str">
        <f>"U MAGAZINE"</f>
        <v>U MAGAZINE</v>
      </c>
      <c r="C443" s="1" t="str">
        <f>"issue 629-631 15 Dec-29 Dec 2017;"&amp;CHAR(10)&amp;"issue 632-682 05 Jan-21 Dec 2018"</f>
        <v>issue 629-631 15 Dec-29 Dec 2017;
issue 632-682 05 Jan-21 Dec 2018</v>
      </c>
      <c r="D443" s="1" t="s">
        <v>320</v>
      </c>
      <c r="E443" s="1" t="s">
        <v>205</v>
      </c>
      <c r="F443" s="1" t="s">
        <v>649</v>
      </c>
      <c r="G443" s="5" t="s">
        <v>698</v>
      </c>
    </row>
    <row r="444" spans="1:7" ht="31.5">
      <c r="A444" s="1">
        <v>654</v>
      </c>
      <c r="B444" s="1" t="str">
        <f>"UNA"</f>
        <v>UNA</v>
      </c>
      <c r="C444" s="1" t="str">
        <f>"no. 32 Spring/Summer 2018;"&amp;CHAR(10)&amp;"no. 33 Autumn/Winter 2018/2019"</f>
        <v>no. 32 Spring/Summer 2018;
no. 33 Autumn/Winter 2018/2019</v>
      </c>
      <c r="D444" s="1" t="s">
        <v>568</v>
      </c>
      <c r="E444" s="1" t="s">
        <v>219</v>
      </c>
      <c r="F444" s="1" t="s">
        <v>649</v>
      </c>
      <c r="G444" s="5" t="s">
        <v>68</v>
      </c>
    </row>
    <row r="445" spans="1:7" ht="31.5">
      <c r="A445" s="1">
        <v>655</v>
      </c>
      <c r="B445" s="1" t="str">
        <f>"VIVI 唯妳時尚國際中文版"</f>
        <v>VIVI 唯妳時尚國際中文版</v>
      </c>
      <c r="C445" s="1" t="str">
        <f>"no. 140-141 Nov-Dec 2017;"&amp;CHAR(10)&amp;"no. 142-146 Jan-May 2018"</f>
        <v>no. 140-141 Nov-Dec 2017;
no. 142-146 Jan-May 2018</v>
      </c>
      <c r="D445" s="1" t="s">
        <v>561</v>
      </c>
      <c r="E445" s="1" t="s">
        <v>209</v>
      </c>
      <c r="F445" s="1" t="s">
        <v>649</v>
      </c>
      <c r="G445" s="5" t="s">
        <v>38</v>
      </c>
    </row>
    <row r="446" spans="1:7">
      <c r="A446" s="1">
        <v>656</v>
      </c>
      <c r="B446" s="1" t="str">
        <f>"ZIP HOMME"</f>
        <v>ZIP HOMME</v>
      </c>
      <c r="C446" s="1" t="str">
        <f>"issue 31-32 Spring/Summer-Autumn/Winter 2018"</f>
        <v>issue 31-32 Spring/Summer-Autumn/Winter 2018</v>
      </c>
      <c r="D446" s="1" t="s">
        <v>569</v>
      </c>
      <c r="E446" s="1" t="s">
        <v>219</v>
      </c>
      <c r="F446" s="1" t="s">
        <v>649</v>
      </c>
      <c r="G446" s="5" t="s">
        <v>68</v>
      </c>
    </row>
    <row r="447" spans="1:7">
      <c r="A447" s="1">
        <v>657</v>
      </c>
      <c r="B447" s="1" t="str">
        <f>"ZIP MAGAZINE"</f>
        <v>ZIP MAGAZINE</v>
      </c>
      <c r="C447" s="1" t="str">
        <f>"issue 224-235 Jan-Dec 2018"</f>
        <v>issue 224-235 Jan-Dec 2018</v>
      </c>
      <c r="D447" s="1" t="s">
        <v>569</v>
      </c>
      <c r="E447" s="1" t="s">
        <v>209</v>
      </c>
      <c r="F447" s="1" t="s">
        <v>649</v>
      </c>
      <c r="G447" s="5" t="s">
        <v>38</v>
      </c>
    </row>
  </sheetData>
  <autoFilter ref="A5:G447"/>
  <mergeCells count="2">
    <mergeCell ref="A1:F1"/>
    <mergeCell ref="A2:F2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fitToHeight="1000" orientation="landscape" r:id="rId1"/>
  <headerFooter alignWithMargins="0"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5</vt:i4>
      </vt:variant>
    </vt:vector>
  </HeadingPairs>
  <TitlesOfParts>
    <vt:vector size="9" baseType="lpstr">
      <vt:lpstr>English titles' authors</vt:lpstr>
      <vt:lpstr>Chinese titles' authors</vt:lpstr>
      <vt:lpstr>English periodicals</vt:lpstr>
      <vt:lpstr>Chinese periodicals</vt:lpstr>
      <vt:lpstr>'Chinese titles'' authors'!Government_Gazette_Author_Index_Government_Gazette_Author_Index_Chi</vt:lpstr>
      <vt:lpstr>'English titles'' authors'!Government_Gazette_Author_Index_Government_Gazette_Author_Index_Eng</vt:lpstr>
      <vt:lpstr>'Chinese periodicals'!Government_Gazette_Yearly_Periodicals_Deposited_cP</vt:lpstr>
      <vt:lpstr>'English periodicals'!Government_Gazette_Yearly_Periodicals_Deposited_eP</vt:lpstr>
      <vt:lpstr>'English periodicals'!Print_Area</vt:lpstr>
    </vt:vector>
  </TitlesOfParts>
  <Company>LCSD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LCSD</dc:creator>
  <cp:lastModifiedBy>ltpucbro</cp:lastModifiedBy>
  <cp:lastPrinted>2012-03-19T04:54:03Z</cp:lastPrinted>
  <dcterms:created xsi:type="dcterms:W3CDTF">2011-06-15T03:07:11Z</dcterms:created>
  <dcterms:modified xsi:type="dcterms:W3CDTF">2019-05-14T03:16:13Z</dcterms:modified>
</cp:coreProperties>
</file>